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30" windowWidth="15855" windowHeight="1068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_xlnm.Print_Area" localSheetId="0">Лист1!$A$1:$E$99</definedName>
  </definedNames>
  <calcPr calcId="124519"/>
</workbook>
</file>

<file path=xl/calcChain.xml><?xml version="1.0" encoding="utf-8"?>
<calcChain xmlns="http://schemas.openxmlformats.org/spreadsheetml/2006/main">
  <c r="C96" i="1"/>
  <c r="C93"/>
  <c r="C95"/>
  <c r="C8"/>
  <c r="C7"/>
  <c r="C94"/>
  <c r="C87"/>
  <c r="C81"/>
  <c r="C46"/>
  <c r="C33"/>
  <c r="C26"/>
  <c r="C22"/>
  <c r="C19"/>
  <c r="C16"/>
  <c r="C78"/>
  <c r="C84"/>
  <c r="C14" l="1"/>
  <c r="C9"/>
  <c r="C76" l="1"/>
  <c r="C71" l="1"/>
  <c r="C68"/>
  <c r="C97" l="1"/>
  <c r="C98" s="1"/>
  <c r="C99" s="1"/>
  <c r="B94"/>
  <c r="B87"/>
  <c r="B84"/>
  <c r="B81"/>
  <c r="B78"/>
  <c r="B76"/>
  <c r="C75"/>
  <c r="B74"/>
  <c r="C74" s="1"/>
  <c r="B71"/>
  <c r="B68"/>
  <c r="B46"/>
  <c r="B22" l="1"/>
  <c r="B19"/>
  <c r="B16"/>
  <c r="B96" l="1"/>
</calcChain>
</file>

<file path=xl/sharedStrings.xml><?xml version="1.0" encoding="utf-8"?>
<sst xmlns="http://schemas.openxmlformats.org/spreadsheetml/2006/main" count="230" uniqueCount="134">
  <si>
    <t>Годовая фактическая стоимость работ (услуг)</t>
  </si>
  <si>
    <t>Ед.изм.</t>
  </si>
  <si>
    <t>Количество работ (ед.)</t>
  </si>
  <si>
    <t>Наименование работ (услуг)</t>
  </si>
  <si>
    <t>м2</t>
  </si>
  <si>
    <t>шт</t>
  </si>
  <si>
    <t>м</t>
  </si>
  <si>
    <t>кол-во показаний</t>
  </si>
  <si>
    <r>
      <rPr>
        <b/>
        <sz val="11"/>
        <color theme="1"/>
        <rFont val="Times New Roman"/>
        <family val="1"/>
        <charset val="204"/>
      </rPr>
      <t>период:</t>
    </r>
    <r>
      <rPr>
        <sz val="11"/>
        <color theme="1"/>
        <rFont val="Times New Roman"/>
        <family val="1"/>
        <charset val="204"/>
      </rPr>
      <t xml:space="preserve"> 01.01.2016-31.12.2016</t>
    </r>
  </si>
  <si>
    <t>1.Расходы по снятию показаний с ИПУ по электроэнергии</t>
  </si>
  <si>
    <t>Форма 2.8. Выполненные работы (оказанные услуги) по содержанию общего имущества и текущему ремонту в отчетном периоде (Приказ Минстроя России от 22.12.2014 №882).</t>
  </si>
  <si>
    <t>период: 01.01.2017-31.12.2017</t>
  </si>
  <si>
    <t>Сальдо начальное на 01.01.2017 г.</t>
  </si>
  <si>
    <t>Всего начислено за период с 01.01.2017 г. по 31.12.2017 г.</t>
  </si>
  <si>
    <t>Всего оплачено за период с 01.01.2017 г. по 31.12.2017 г.</t>
  </si>
  <si>
    <t>Доходы от нежилых помещений и провайдеров:</t>
  </si>
  <si>
    <t>Провайдеры:</t>
  </si>
  <si>
    <t>Расходы по дому:</t>
  </si>
  <si>
    <t>Холодная вода, потребляемая при содержании общего имущества</t>
  </si>
  <si>
    <t>Холодная вода, потребляемая при содержании общего</t>
  </si>
  <si>
    <t>Электроэнергия, потребляемая при содержании общего имущества</t>
  </si>
  <si>
    <t>Электроэнергия, потребляемая при содержании общего</t>
  </si>
  <si>
    <t>Управление жил. фондом 1,2 кв. 2017 г. коэф. 06;08;0,9;1</t>
  </si>
  <si>
    <t>Управление жил. фондом 1,2 кв. 2017 г. коэф. 06;08</t>
  </si>
  <si>
    <t>Управлением жил. фонд 3,4 кв. 2017 г. 0,6;0,8;0,85;0,9;1</t>
  </si>
  <si>
    <t>Управлением жил. фонд 3,4 кв. 2017 г. 0,6;0,8;0,85</t>
  </si>
  <si>
    <t>Чел.</t>
  </si>
  <si>
    <t>Вывоз ТКО 3,4 кв. 2017 г. коэф. 0,6;0,8;0,85;0,9;1</t>
  </si>
  <si>
    <t>1. Работы (услуги) по управлению многоквартирным домом</t>
  </si>
  <si>
    <t>2. Работы по содержанию помещений, входящих в состав общего имущества в многоквартирном доме</t>
  </si>
  <si>
    <t>3. Работы по обеспечению вывоза твердых бытовых отходов</t>
  </si>
  <si>
    <t>4. Коммунальные услуги по содержанию помещений, входящих в состав общего имущества в многоквартирном доме</t>
  </si>
  <si>
    <t>Подогрев воды, потребляемая при содержании общего имущества</t>
  </si>
  <si>
    <t>Подогрев воды, потребляемая при содержании общего</t>
  </si>
  <si>
    <t>Электрическая энергия потр. при содержании общего имущ. в МК</t>
  </si>
  <si>
    <t>Электрическая энергия потр. при содержании общего</t>
  </si>
  <si>
    <t>Уборка придомовой территории 3,4 кв. 2017 г. коэф.</t>
  </si>
  <si>
    <t>Дератизация</t>
  </si>
  <si>
    <t>Орг-ция мест накоп. ртутьсодержащих ламп1-4 кв. 2017 г. к=0,</t>
  </si>
  <si>
    <t>Орг-ция мест накоп. ртутьсодержащих ламп1-4 кв. 20</t>
  </si>
  <si>
    <t>5. Работы по содержанию и ремонту конструктивных элементов (несущих конструкций и ненесущих конструкций) многоквартирных домов</t>
  </si>
  <si>
    <t>6. 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</si>
  <si>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12. Обеспечение устранения аварий на внутридомовых инженерных системах в многоквартирном доме</t>
  </si>
  <si>
    <t>13. Проведение дератизации и дезинсекции помещений, входящих в состав общего имущества в многоквартирном доме</t>
  </si>
  <si>
    <t>14.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</si>
  <si>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Закрытие и открытие стояков</t>
  </si>
  <si>
    <t>1 стояк</t>
  </si>
  <si>
    <t>1м</t>
  </si>
  <si>
    <t>прочистка канализационной сети внутренней</t>
  </si>
  <si>
    <t>Дебиторская задолженность на 31.12.2017 г.</t>
  </si>
  <si>
    <t>Перезапуск (удаление воздуха) стояков отопления</t>
  </si>
  <si>
    <t>1 раз</t>
  </si>
  <si>
    <t>Подключение системы отопления</t>
  </si>
  <si>
    <t>замена эл. лампочки накаливания</t>
  </si>
  <si>
    <t>замена электро-патрона</t>
  </si>
  <si>
    <t xml:space="preserve">Годовая фактическая стоимость работ (услуг)  </t>
  </si>
  <si>
    <t>Вывоз ТБО (спецавтохозяйство) 1,2 кв. 2017 г</t>
  </si>
  <si>
    <t>Вывоз крупногабаритного мусора   1,2кв 2017 г.</t>
  </si>
  <si>
    <t>7.Работы по содержанию и ремонту мусоропроводов в многоквартирном доме</t>
  </si>
  <si>
    <t>8. Работы по содержанию и ремонту лифта (лифтов) в многоквартирном доме</t>
  </si>
  <si>
    <t>9. Работы по обеспечению требований пожарной безопасности</t>
  </si>
  <si>
    <t>1.</t>
  </si>
  <si>
    <t>10. Работы по содержанию и ремонту систем дымоудаления и вентиляции</t>
  </si>
  <si>
    <t>11. Работы по содержанию и ремонту систем внутридомового газового оборудования</t>
  </si>
  <si>
    <t>ТО газового оборудования к=0,6;0,8;0,85;0,9;1( 3,4 кв. 2017</t>
  </si>
  <si>
    <t>ТО газового оборудования к=0,6;0,8;0,85;0,9;1( 3,4</t>
  </si>
  <si>
    <t>ТО газового оборудования к=0,6;0,8;0,85;0,9;1(1,2 кв. 2017 г</t>
  </si>
  <si>
    <t>ТО газового оборудования к=0,6;0,8;0,85;0,9;1(1,2</t>
  </si>
  <si>
    <t>Всего расходов по дому за 2017 г.</t>
  </si>
  <si>
    <t>Всего расходов по дому с НДС за 2017 г.</t>
  </si>
  <si>
    <t>Конечное сальдо по дому на 31.12.2017 г.</t>
  </si>
  <si>
    <t xml:space="preserve">Конечное сальдо с учетом дебиторской задолженности на 31.12.2017 г. </t>
  </si>
  <si>
    <t>Содержание мусоропровода 1,2 кв.2017г. к=1</t>
  </si>
  <si>
    <t>Содержание мусопровода 3,4 кв. 2017 г.к=1</t>
  </si>
  <si>
    <t>дом</t>
  </si>
  <si>
    <t>Содержание, экспл. и ремонт лифтового хоз-ва, 3,4 кв. 2017 г</t>
  </si>
  <si>
    <t>Содержание, экспл. и ремонт лифтового хоз-ва, 3,4</t>
  </si>
  <si>
    <t>Содержание, экспл. и ремонт лифтового хоз-ва,1,2 кв. 2017 г.</t>
  </si>
  <si>
    <t>Содержание, экспл. и ремонт лифтового хоз-ва,1,2 к</t>
  </si>
  <si>
    <t>Закрытие задвижек, открытие сбросников перед опрессовкой, от</t>
  </si>
  <si>
    <t>Закрытие задвижек, открытие сбросников перед опрес</t>
  </si>
  <si>
    <t>Уборка МОП 1,2 кв. 2017 коэф. 0,8</t>
  </si>
  <si>
    <t>Уборка МОП 3,4 кв. 2017 г. коэф.0,8</t>
  </si>
  <si>
    <t>Горячая вода (ОДН) 3,4 кв. к=0,8;</t>
  </si>
  <si>
    <t>Холодная вода (ОДН)  3,4 кв. 2017 г к=0,6;0,8</t>
  </si>
  <si>
    <t>Содержание ДРС 1,2 кв. 2017г. к=0,8</t>
  </si>
  <si>
    <t>Содержание ДРС 3,4 кв. 2017 г. коэф. 0,8</t>
  </si>
  <si>
    <t>Уборка придомовой территории 3,4 кв. 2017 г. коэф. 0,8</t>
  </si>
  <si>
    <t>Прочистка вентиляции</t>
  </si>
  <si>
    <t>замена эл.выключателя</t>
  </si>
  <si>
    <t>Рассада цветов</t>
  </si>
  <si>
    <t>покраска теплового узла</t>
  </si>
  <si>
    <t>Освещение подвала</t>
  </si>
  <si>
    <t>розлив</t>
  </si>
  <si>
    <t>навеска замка</t>
  </si>
  <si>
    <t>осмотр подвала</t>
  </si>
  <si>
    <t>раз</t>
  </si>
  <si>
    <t>смена труб из ВГП труб Д20 с произ-ом свар-х работ</t>
  </si>
  <si>
    <t>Адрес: ул. Ленина, д. 42</t>
  </si>
  <si>
    <t xml:space="preserve">ИП Дамбаев Ф.Д. </t>
  </si>
  <si>
    <t xml:space="preserve">ИП Пугач К.Г. </t>
  </si>
  <si>
    <t xml:space="preserve">ИП Ман-Ван-Дэ Р.М. </t>
  </si>
  <si>
    <t>ООО "Резон комфорт"</t>
  </si>
  <si>
    <t>Уборка придомовой территории 1,2 кв. 2017 г. коэф.  0,8</t>
  </si>
  <si>
    <t>Уборка придомовой территории 1,2 кв. 2017 г. коэф.</t>
  </si>
  <si>
    <t>Ремонт чердачного люка</t>
  </si>
  <si>
    <t>Смена вентиля до д.32</t>
  </si>
  <si>
    <t>замена навесов на дверном полотне</t>
  </si>
  <si>
    <t>замена электропроводки</t>
  </si>
  <si>
    <t>изготовление и установка двери в подвал</t>
  </si>
  <si>
    <t>изготовление и установка сничек на металлическую дверь</t>
  </si>
  <si>
    <t>изготовление и установка сничек на металлическую д</t>
  </si>
  <si>
    <t>установка перемычки</t>
  </si>
  <si>
    <t>очистка кровли домов от снега и сосулек</t>
  </si>
  <si>
    <t>Замена калача водоподогревателя</t>
  </si>
  <si>
    <t>Смена труб из водогазопроводных труб д. 15 с проведением сва</t>
  </si>
  <si>
    <t>Смена труб из водогазопроводных труб д. 15 с прове</t>
  </si>
  <si>
    <t>Смена труб из водогазопроводных труб д. 20 с производством с</t>
  </si>
  <si>
    <t>Смена труб из водогазопроводных труб д. 20 с произ</t>
  </si>
  <si>
    <t>Смена труб канализации д. 100</t>
  </si>
  <si>
    <t>Смена труб отопления ППР д. 25 (без сварочных работ)</t>
  </si>
  <si>
    <t>Смена труб отопления ППР д. 25 (без сварочных рабо</t>
  </si>
  <si>
    <t>Устранение свищей хомутами</t>
  </si>
  <si>
    <t>замена вентиля</t>
  </si>
  <si>
    <t>замена части стояка отопления</t>
  </si>
  <si>
    <t>стояк</t>
  </si>
  <si>
    <t>прочистка канализационной сети дворовой</t>
  </si>
  <si>
    <t>ремонт водонагревателя</t>
  </si>
  <si>
    <t>смена труб из водогазопроводных труб Д.57 с производством св</t>
  </si>
  <si>
    <t>смена труб из водогазопроводных труб Д.57 с произв</t>
  </si>
  <si>
    <t>частичная замена розлива хвс</t>
  </si>
  <si>
    <t xml:space="preserve">Всего доходов на дому за 2017 год </t>
  </si>
  <si>
    <t>Старшие по дому</t>
  </si>
  <si>
    <t>15. Прочие расходы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</si>
</sst>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#,##0.00&quot;р.&quot;"/>
  </numFmts>
  <fonts count="10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43" fontId="4" fillId="0" borderId="0" applyFont="0" applyFill="0" applyBorder="0" applyAlignment="0" applyProtection="0"/>
  </cellStyleXfs>
  <cellXfs count="54">
    <xf numFmtId="0" fontId="0" fillId="0" borderId="0" xfId="0"/>
    <xf numFmtId="0" fontId="2" fillId="0" borderId="0" xfId="0" applyFont="1" applyFill="1" applyAlignment="1">
      <alignment horizontal="center" wrapText="1"/>
    </xf>
    <xf numFmtId="0" fontId="3" fillId="0" borderId="2" xfId="0" applyFont="1" applyFill="1" applyBorder="1" applyAlignment="1">
      <alignment horizontal="left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horizontal="left" vertical="center" wrapText="1"/>
    </xf>
    <xf numFmtId="164" fontId="8" fillId="0" borderId="2" xfId="1" applyNumberFormat="1" applyFont="1" applyFill="1" applyBorder="1" applyAlignment="1">
      <alignment horizontal="center" vertical="center" wrapText="1"/>
    </xf>
    <xf numFmtId="43" fontId="8" fillId="0" borderId="2" xfId="2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164" fontId="7" fillId="0" borderId="2" xfId="0" applyNumberFormat="1" applyFont="1" applyFill="1" applyBorder="1" applyAlignment="1">
      <alignment horizontal="center" vertical="center" wrapText="1"/>
    </xf>
    <xf numFmtId="43" fontId="7" fillId="0" borderId="2" xfId="2" applyFont="1" applyFill="1" applyBorder="1" applyAlignment="1">
      <alignment horizontal="center" vertical="center" wrapText="1"/>
    </xf>
    <xf numFmtId="43" fontId="3" fillId="0" borderId="2" xfId="2" applyFont="1" applyFill="1" applyBorder="1" applyAlignment="1">
      <alignment horizontal="center" vertical="center" wrapText="1"/>
    </xf>
    <xf numFmtId="2" fontId="2" fillId="0" borderId="0" xfId="0" applyNumberFormat="1" applyFont="1" applyFill="1" applyAlignment="1">
      <alignment horizontal="center" wrapText="1"/>
    </xf>
    <xf numFmtId="2" fontId="2" fillId="0" borderId="0" xfId="0" applyNumberFormat="1" applyFont="1" applyFill="1"/>
    <xf numFmtId="0" fontId="2" fillId="0" borderId="0" xfId="0" applyFont="1" applyFill="1"/>
    <xf numFmtId="164" fontId="5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/>
    <xf numFmtId="43" fontId="2" fillId="0" borderId="2" xfId="2" applyFont="1" applyFill="1" applyBorder="1" applyAlignment="1">
      <alignment horizontal="center"/>
    </xf>
    <xf numFmtId="0" fontId="5" fillId="0" borderId="2" xfId="0" applyFont="1" applyFill="1" applyBorder="1" applyAlignment="1">
      <alignment horizontal="left" vertical="center" wrapText="1"/>
    </xf>
    <xf numFmtId="43" fontId="5" fillId="0" borderId="2" xfId="2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164" fontId="2" fillId="0" borderId="0" xfId="0" applyNumberFormat="1" applyFont="1" applyFill="1" applyAlignment="1">
      <alignment horizontal="center" vertical="center" wrapText="1"/>
    </xf>
    <xf numFmtId="43" fontId="2" fillId="0" borderId="0" xfId="2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43" fontId="3" fillId="0" borderId="0" xfId="2" applyFont="1" applyFill="1" applyBorder="1" applyAlignment="1">
      <alignment horizontal="center" vertical="center" wrapText="1"/>
    </xf>
    <xf numFmtId="43" fontId="2" fillId="0" borderId="0" xfId="2" applyFont="1" applyFill="1" applyBorder="1" applyAlignment="1">
      <alignment horizontal="center" vertical="center" wrapText="1"/>
    </xf>
    <xf numFmtId="43" fontId="3" fillId="0" borderId="2" xfId="2" applyFont="1" applyFill="1" applyBorder="1" applyAlignment="1">
      <alignment horizontal="center"/>
    </xf>
    <xf numFmtId="0" fontId="5" fillId="0" borderId="2" xfId="0" applyFont="1" applyFill="1" applyBorder="1"/>
    <xf numFmtId="43" fontId="5" fillId="0" borderId="2" xfId="2" applyFont="1" applyFill="1" applyBorder="1" applyAlignment="1">
      <alignment horizontal="center"/>
    </xf>
    <xf numFmtId="164" fontId="2" fillId="0" borderId="2" xfId="0" applyNumberFormat="1" applyFont="1" applyFill="1" applyBorder="1" applyAlignment="1">
      <alignment horizontal="center" vertical="center"/>
    </xf>
    <xf numFmtId="43" fontId="3" fillId="0" borderId="2" xfId="2" applyFont="1" applyFill="1" applyBorder="1" applyAlignment="1">
      <alignment horizontal="center" vertical="center"/>
    </xf>
    <xf numFmtId="43" fontId="2" fillId="0" borderId="2" xfId="2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 wrapText="1"/>
    </xf>
    <xf numFmtId="164" fontId="5" fillId="0" borderId="2" xfId="0" applyNumberFormat="1" applyFont="1" applyFill="1" applyBorder="1" applyAlignment="1">
      <alignment horizontal="center" vertical="center"/>
    </xf>
    <xf numFmtId="43" fontId="5" fillId="0" borderId="2" xfId="2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/>
    </xf>
    <xf numFmtId="164" fontId="3" fillId="0" borderId="2" xfId="2" applyNumberFormat="1" applyFont="1" applyFill="1" applyBorder="1" applyAlignment="1">
      <alignment horizontal="center" vertical="center"/>
    </xf>
    <xf numFmtId="164" fontId="3" fillId="0" borderId="2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/>
    <xf numFmtId="43" fontId="2" fillId="0" borderId="0" xfId="2" applyFont="1" applyFill="1" applyBorder="1" applyAlignment="1">
      <alignment horizontal="center"/>
    </xf>
    <xf numFmtId="0" fontId="5" fillId="0" borderId="0" xfId="0" applyFont="1" applyFill="1" applyBorder="1" applyAlignment="1">
      <alignment horizontal="left" vertical="center" wrapText="1"/>
    </xf>
    <xf numFmtId="164" fontId="5" fillId="0" borderId="0" xfId="0" applyNumberFormat="1" applyFont="1" applyFill="1" applyBorder="1" applyAlignment="1">
      <alignment horizontal="center" vertical="center" wrapText="1"/>
    </xf>
    <xf numFmtId="43" fontId="5" fillId="0" borderId="0" xfId="2" applyFont="1" applyFill="1" applyBorder="1" applyAlignment="1">
      <alignment horizontal="center" vertical="center" wrapText="1"/>
    </xf>
    <xf numFmtId="164" fontId="3" fillId="0" borderId="0" xfId="2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43" fontId="9" fillId="0" borderId="2" xfId="2" applyFont="1" applyFill="1" applyBorder="1" applyAlignment="1" applyProtection="1">
      <alignment horizontal="center" vertical="center" wrapText="1"/>
    </xf>
    <xf numFmtId="43" fontId="2" fillId="0" borderId="2" xfId="2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3" fontId="2" fillId="0" borderId="2" xfId="2" applyFont="1" applyFill="1" applyBorder="1" applyAlignment="1">
      <alignment horizontal="center" vertical="center" wrapText="1"/>
    </xf>
    <xf numFmtId="0" fontId="3" fillId="0" borderId="2" xfId="0" applyFont="1" applyFill="1" applyBorder="1"/>
    <xf numFmtId="0" fontId="0" fillId="0" borderId="0" xfId="0"/>
    <xf numFmtId="0" fontId="3" fillId="0" borderId="0" xfId="0" applyFont="1" applyFill="1"/>
  </cellXfs>
  <cellStyles count="3">
    <cellStyle name="Вывод" xfId="1" builtinId="21"/>
    <cellStyle name="Обычный" xfId="0" builtinId="0"/>
    <cellStyle name="Финансовый" xfId="2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74;&#1072;&#1088;&#1090;&#1087;&#1083;&#1072;&#1090;&#1072;/&#1053;&#1072;&#1082;&#1086;&#1087;&#1080;&#1090;&#1077;&#1083;&#1100;&#1085;&#1072;&#1103;%20&#1087;&#1086;%20&#1083;&#1100;&#1075;&#1086;&#1090;&#1072;&#1084;%20&#1079;&#1072;%202017%20&#1075;&#1086;&#1076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/>
      <sheetData sheetId="1">
        <row r="1944">
          <cell r="G1944">
            <v>22002.380000000012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8"/>
  <sheetViews>
    <sheetView tabSelected="1" view="pageBreakPreview" topLeftCell="A64" zoomScale="60" workbookViewId="0">
      <selection activeCell="C97" sqref="C97"/>
    </sheetView>
  </sheetViews>
  <sheetFormatPr defaultRowHeight="15" outlineLevelRow="2"/>
  <cols>
    <col min="1" max="1" width="59.5703125" style="19" customWidth="1"/>
    <col min="2" max="2" width="15.5703125" style="20" hidden="1" customWidth="1"/>
    <col min="3" max="3" width="17.42578125" style="21" customWidth="1"/>
    <col min="4" max="4" width="9.28515625" style="21" customWidth="1"/>
    <col min="5" max="5" width="14.42578125" style="21" customWidth="1"/>
    <col min="6" max="6" width="17.28515625" style="1" customWidth="1"/>
    <col min="7" max="7" width="9.42578125" style="1" bestFit="1" customWidth="1"/>
    <col min="8" max="16384" width="9.140625" style="1"/>
  </cols>
  <sheetData>
    <row r="1" spans="1:6" ht="46.5" customHeight="1">
      <c r="A1" s="48" t="s">
        <v>10</v>
      </c>
      <c r="B1" s="48"/>
      <c r="C1" s="48"/>
      <c r="D1" s="48"/>
      <c r="E1" s="48"/>
    </row>
    <row r="2" spans="1:6" ht="17.25" customHeight="1">
      <c r="A2" s="2" t="s">
        <v>98</v>
      </c>
      <c r="B2" s="3" t="s">
        <v>8</v>
      </c>
      <c r="C2" s="50" t="s">
        <v>11</v>
      </c>
      <c r="D2" s="50"/>
      <c r="E2" s="50"/>
    </row>
    <row r="3" spans="1:6" ht="57">
      <c r="A3" s="4" t="s">
        <v>3</v>
      </c>
      <c r="B3" s="5" t="s">
        <v>0</v>
      </c>
      <c r="C3" s="6" t="s">
        <v>55</v>
      </c>
      <c r="D3" s="46" t="s">
        <v>1</v>
      </c>
      <c r="E3" s="6" t="s">
        <v>2</v>
      </c>
    </row>
    <row r="4" spans="1:6">
      <c r="A4" s="4" t="s">
        <v>12</v>
      </c>
      <c r="B4" s="5"/>
      <c r="C4" s="6">
        <v>267795.20000000001</v>
      </c>
      <c r="D4" s="46"/>
      <c r="E4" s="6"/>
    </row>
    <row r="5" spans="1:6" ht="28.5">
      <c r="A5" s="4" t="s">
        <v>13</v>
      </c>
      <c r="B5" s="5"/>
      <c r="C5" s="6">
        <v>429241.4</v>
      </c>
      <c r="D5" s="46"/>
      <c r="E5" s="6"/>
    </row>
    <row r="6" spans="1:6" ht="28.5">
      <c r="A6" s="4" t="s">
        <v>14</v>
      </c>
      <c r="B6" s="5"/>
      <c r="C6" s="6">
        <v>413929.25</v>
      </c>
      <c r="D6" s="46"/>
      <c r="E6" s="6"/>
    </row>
    <row r="7" spans="1:6">
      <c r="A7" s="4" t="s">
        <v>49</v>
      </c>
      <c r="B7" s="5"/>
      <c r="C7" s="6">
        <f>C6-C5</f>
        <v>-15312.150000000023</v>
      </c>
      <c r="D7" s="46"/>
      <c r="E7" s="6"/>
    </row>
    <row r="8" spans="1:6">
      <c r="A8" s="4" t="s">
        <v>15</v>
      </c>
      <c r="B8" s="5"/>
      <c r="C8" s="6">
        <f>C9+C10+C11+C12+C13</f>
        <v>230290.38999999998</v>
      </c>
      <c r="D8" s="46"/>
      <c r="E8" s="6"/>
    </row>
    <row r="9" spans="1:6">
      <c r="A9" s="4" t="s">
        <v>16</v>
      </c>
      <c r="B9" s="5"/>
      <c r="C9" s="6">
        <f>450*12+396.48*12</f>
        <v>10157.76</v>
      </c>
      <c r="D9" s="46"/>
      <c r="E9" s="6"/>
    </row>
    <row r="10" spans="1:6">
      <c r="A10" s="4" t="s">
        <v>99</v>
      </c>
      <c r="B10" s="5"/>
      <c r="C10" s="6">
        <v>115710.17</v>
      </c>
      <c r="D10" s="46"/>
      <c r="E10" s="6"/>
    </row>
    <row r="11" spans="1:6">
      <c r="A11" s="4" t="s">
        <v>100</v>
      </c>
      <c r="B11" s="5"/>
      <c r="C11" s="6">
        <v>45204.84</v>
      </c>
      <c r="D11" s="46"/>
      <c r="E11" s="6"/>
    </row>
    <row r="12" spans="1:6">
      <c r="A12" s="4" t="s">
        <v>101</v>
      </c>
      <c r="B12" s="5"/>
      <c r="C12" s="6">
        <v>45000</v>
      </c>
      <c r="D12" s="46"/>
      <c r="E12" s="6"/>
    </row>
    <row r="13" spans="1:6">
      <c r="A13" s="4" t="s">
        <v>102</v>
      </c>
      <c r="B13" s="5"/>
      <c r="C13" s="6">
        <v>14217.62</v>
      </c>
      <c r="D13" s="46"/>
      <c r="E13" s="6"/>
    </row>
    <row r="14" spans="1:6">
      <c r="A14" s="7" t="s">
        <v>131</v>
      </c>
      <c r="B14" s="8"/>
      <c r="C14" s="6">
        <f>C4+C5+C8</f>
        <v>927326.99000000011</v>
      </c>
      <c r="D14" s="9"/>
      <c r="E14" s="9"/>
    </row>
    <row r="15" spans="1:6">
      <c r="A15" s="49" t="s">
        <v>17</v>
      </c>
      <c r="B15" s="49"/>
      <c r="C15" s="49"/>
      <c r="D15" s="49"/>
      <c r="E15" s="49"/>
    </row>
    <row r="16" spans="1:6" ht="28.5">
      <c r="A16" s="2" t="s">
        <v>28</v>
      </c>
      <c r="B16" s="3" t="e">
        <f>#REF!</f>
        <v>#REF!</v>
      </c>
      <c r="C16" s="10">
        <f>C17+C18</f>
        <v>78655.86</v>
      </c>
      <c r="D16" s="47"/>
      <c r="E16" s="47"/>
      <c r="F16" s="11"/>
    </row>
    <row r="17" spans="1:7" s="13" customFormat="1" outlineLevel="2">
      <c r="A17" s="27" t="s">
        <v>22</v>
      </c>
      <c r="B17" s="27" t="s">
        <v>23</v>
      </c>
      <c r="C17" s="28">
        <v>38074</v>
      </c>
      <c r="D17" s="28" t="s">
        <v>4</v>
      </c>
      <c r="E17" s="28">
        <v>11399.4</v>
      </c>
      <c r="F17" s="12"/>
    </row>
    <row r="18" spans="1:7" s="13" customFormat="1" outlineLevel="2">
      <c r="A18" s="27" t="s">
        <v>24</v>
      </c>
      <c r="B18" s="27" t="s">
        <v>25</v>
      </c>
      <c r="C18" s="28">
        <v>40581.86</v>
      </c>
      <c r="D18" s="28" t="s">
        <v>4</v>
      </c>
      <c r="E18" s="28">
        <v>11399.4</v>
      </c>
      <c r="F18" s="12"/>
      <c r="G18" s="12"/>
    </row>
    <row r="19" spans="1:7" ht="28.5">
      <c r="A19" s="2" t="s">
        <v>29</v>
      </c>
      <c r="B19" s="3" t="e">
        <f>#REF!</f>
        <v>#REF!</v>
      </c>
      <c r="C19" s="10">
        <f>C20+C21</f>
        <v>28387.02</v>
      </c>
      <c r="D19" s="47"/>
      <c r="E19" s="47"/>
    </row>
    <row r="20" spans="1:7" s="13" customFormat="1" outlineLevel="2">
      <c r="A20" s="27" t="s">
        <v>81</v>
      </c>
      <c r="B20" s="27" t="s">
        <v>81</v>
      </c>
      <c r="C20" s="28">
        <v>14251.76</v>
      </c>
      <c r="D20" s="28" t="s">
        <v>4</v>
      </c>
      <c r="E20" s="28">
        <v>11401.4</v>
      </c>
    </row>
    <row r="21" spans="1:7" s="13" customFormat="1" outlineLevel="2">
      <c r="A21" s="27" t="s">
        <v>82</v>
      </c>
      <c r="B21" s="27" t="s">
        <v>82</v>
      </c>
      <c r="C21" s="28">
        <v>14135.26</v>
      </c>
      <c r="D21" s="28" t="s">
        <v>4</v>
      </c>
      <c r="E21" s="28">
        <v>11399.4</v>
      </c>
    </row>
    <row r="22" spans="1:7" ht="28.5">
      <c r="A22" s="2" t="s">
        <v>30</v>
      </c>
      <c r="B22" s="14" t="e">
        <f>#REF!+#REF!</f>
        <v>#REF!</v>
      </c>
      <c r="C22" s="10">
        <f>C23+C24+C25</f>
        <v>34883.520000000004</v>
      </c>
      <c r="D22" s="18"/>
      <c r="E22" s="47"/>
    </row>
    <row r="23" spans="1:7" s="13" customFormat="1" outlineLevel="2">
      <c r="A23" s="27" t="s">
        <v>56</v>
      </c>
      <c r="B23" s="27" t="s">
        <v>56</v>
      </c>
      <c r="C23" s="28">
        <v>14547.6</v>
      </c>
      <c r="D23" s="28" t="s">
        <v>26</v>
      </c>
      <c r="E23" s="28">
        <v>324</v>
      </c>
    </row>
    <row r="24" spans="1:7" s="13" customFormat="1" outlineLevel="2">
      <c r="A24" s="27" t="s">
        <v>57</v>
      </c>
      <c r="B24" s="27" t="s">
        <v>57</v>
      </c>
      <c r="C24" s="28">
        <v>2235.6</v>
      </c>
      <c r="D24" s="28" t="s">
        <v>26</v>
      </c>
      <c r="E24" s="28">
        <v>324</v>
      </c>
    </row>
    <row r="25" spans="1:7" s="13" customFormat="1" outlineLevel="2">
      <c r="A25" s="27" t="s">
        <v>27</v>
      </c>
      <c r="B25" s="27" t="s">
        <v>27</v>
      </c>
      <c r="C25" s="28">
        <v>18100.32</v>
      </c>
      <c r="D25" s="28" t="s">
        <v>26</v>
      </c>
      <c r="E25" s="28">
        <v>336</v>
      </c>
    </row>
    <row r="26" spans="1:7" ht="42.75">
      <c r="A26" s="2" t="s">
        <v>31</v>
      </c>
      <c r="B26" s="3"/>
      <c r="C26" s="10">
        <f>C27+C28+C29+C30+C31+C32</f>
        <v>11622.39</v>
      </c>
      <c r="D26" s="47"/>
      <c r="E26" s="47"/>
    </row>
    <row r="27" spans="1:7" s="13" customFormat="1" outlineLevel="2">
      <c r="A27" s="27" t="s">
        <v>83</v>
      </c>
      <c r="B27" s="27" t="s">
        <v>83</v>
      </c>
      <c r="C27" s="28">
        <v>911.95</v>
      </c>
      <c r="D27" s="28" t="s">
        <v>4</v>
      </c>
      <c r="E27" s="28">
        <v>11399.4</v>
      </c>
    </row>
    <row r="28" spans="1:7" s="13" customFormat="1" outlineLevel="2">
      <c r="A28" s="27" t="s">
        <v>32</v>
      </c>
      <c r="B28" s="27" t="s">
        <v>33</v>
      </c>
      <c r="C28" s="28">
        <v>960.4</v>
      </c>
      <c r="D28" s="28" t="s">
        <v>4</v>
      </c>
      <c r="E28" s="28">
        <v>19.54</v>
      </c>
    </row>
    <row r="29" spans="1:7" s="13" customFormat="1" outlineLevel="2">
      <c r="A29" s="27" t="s">
        <v>84</v>
      </c>
      <c r="B29" s="27" t="s">
        <v>84</v>
      </c>
      <c r="C29" s="28">
        <v>866.35</v>
      </c>
      <c r="D29" s="28" t="s">
        <v>4</v>
      </c>
      <c r="E29" s="28">
        <v>11399.4</v>
      </c>
    </row>
    <row r="30" spans="1:7" s="13" customFormat="1" outlineLevel="2">
      <c r="A30" s="27" t="s">
        <v>18</v>
      </c>
      <c r="B30" s="27" t="s">
        <v>19</v>
      </c>
      <c r="C30" s="28">
        <v>1033.3699999999999</v>
      </c>
      <c r="D30" s="28" t="s">
        <v>4</v>
      </c>
      <c r="E30" s="28">
        <v>49.42</v>
      </c>
    </row>
    <row r="31" spans="1:7" s="13" customFormat="1" outlineLevel="2">
      <c r="A31" s="27" t="s">
        <v>34</v>
      </c>
      <c r="B31" s="27" t="s">
        <v>35</v>
      </c>
      <c r="C31" s="28">
        <v>1595.92</v>
      </c>
      <c r="D31" s="28" t="s">
        <v>4</v>
      </c>
      <c r="E31" s="28">
        <v>11399.4</v>
      </c>
    </row>
    <row r="32" spans="1:7" s="13" customFormat="1" ht="15.75" customHeight="1" outlineLevel="2">
      <c r="A32" s="27" t="s">
        <v>20</v>
      </c>
      <c r="B32" s="27" t="s">
        <v>21</v>
      </c>
      <c r="C32" s="28">
        <v>6254.4</v>
      </c>
      <c r="D32" s="28" t="s">
        <v>4</v>
      </c>
      <c r="E32" s="28">
        <v>1872.5740000000001</v>
      </c>
    </row>
    <row r="33" spans="1:7" ht="42.75" outlineLevel="1">
      <c r="A33" s="2" t="s">
        <v>40</v>
      </c>
      <c r="B33" s="15"/>
      <c r="C33" s="26">
        <f>C34+C35+C36+C37+C38+C39+C40+C41+C42+C43+C44+C45</f>
        <v>10636.58</v>
      </c>
      <c r="D33" s="16"/>
      <c r="E33" s="16"/>
      <c r="F33" s="11"/>
      <c r="G33" s="11"/>
    </row>
    <row r="34" spans="1:7" outlineLevel="1">
      <c r="A34" s="27" t="s">
        <v>105</v>
      </c>
      <c r="B34" s="27" t="s">
        <v>105</v>
      </c>
      <c r="C34" s="28">
        <v>1105.32</v>
      </c>
      <c r="D34" s="28" t="s">
        <v>5</v>
      </c>
      <c r="E34" s="28">
        <v>1</v>
      </c>
      <c r="F34" s="11"/>
      <c r="G34" s="11"/>
    </row>
    <row r="35" spans="1:7" outlineLevel="1">
      <c r="A35" s="27" t="s">
        <v>106</v>
      </c>
      <c r="B35" s="27" t="s">
        <v>106</v>
      </c>
      <c r="C35" s="28">
        <v>2082.2800000000002</v>
      </c>
      <c r="D35" s="28" t="s">
        <v>5</v>
      </c>
      <c r="E35" s="28">
        <v>1</v>
      </c>
      <c r="F35" s="11"/>
      <c r="G35" s="11"/>
    </row>
    <row r="36" spans="1:7" s="13" customFormat="1" outlineLevel="2">
      <c r="A36" s="27" t="s">
        <v>107</v>
      </c>
      <c r="B36" s="27" t="s">
        <v>107</v>
      </c>
      <c r="C36" s="28">
        <v>503.73</v>
      </c>
      <c r="D36" s="28" t="s">
        <v>5</v>
      </c>
      <c r="E36" s="28">
        <v>1</v>
      </c>
    </row>
    <row r="37" spans="1:7" s="13" customFormat="1" outlineLevel="2">
      <c r="A37" s="27" t="s">
        <v>53</v>
      </c>
      <c r="B37" s="27" t="s">
        <v>53</v>
      </c>
      <c r="C37" s="28">
        <v>260.79000000000002</v>
      </c>
      <c r="D37" s="28" t="s">
        <v>5</v>
      </c>
      <c r="E37" s="28">
        <v>3</v>
      </c>
    </row>
    <row r="38" spans="1:7" s="13" customFormat="1" outlineLevel="2">
      <c r="A38" s="27" t="s">
        <v>89</v>
      </c>
      <c r="B38" s="27" t="s">
        <v>89</v>
      </c>
      <c r="C38" s="28">
        <v>357.68</v>
      </c>
      <c r="D38" s="28" t="s">
        <v>5</v>
      </c>
      <c r="E38" s="28">
        <v>2</v>
      </c>
    </row>
    <row r="39" spans="1:7" s="13" customFormat="1" outlineLevel="2">
      <c r="A39" s="27" t="s">
        <v>54</v>
      </c>
      <c r="B39" s="27" t="s">
        <v>54</v>
      </c>
      <c r="C39" s="28">
        <v>143.85</v>
      </c>
      <c r="D39" s="28" t="s">
        <v>5</v>
      </c>
      <c r="E39" s="28">
        <v>1</v>
      </c>
    </row>
    <row r="40" spans="1:7" s="13" customFormat="1" outlineLevel="2">
      <c r="A40" s="27" t="s">
        <v>108</v>
      </c>
      <c r="B40" s="27" t="s">
        <v>108</v>
      </c>
      <c r="C40" s="28">
        <v>75.709999999999994</v>
      </c>
      <c r="D40" s="28" t="s">
        <v>47</v>
      </c>
      <c r="E40" s="28">
        <v>0.5</v>
      </c>
    </row>
    <row r="41" spans="1:7" s="13" customFormat="1" outlineLevel="2">
      <c r="A41" s="27" t="s">
        <v>109</v>
      </c>
      <c r="B41" s="27" t="s">
        <v>109</v>
      </c>
      <c r="C41" s="28">
        <v>2616.5700000000002</v>
      </c>
      <c r="D41" s="28" t="s">
        <v>5</v>
      </c>
      <c r="E41" s="28">
        <v>1</v>
      </c>
    </row>
    <row r="42" spans="1:7" s="13" customFormat="1" outlineLevel="2">
      <c r="A42" s="27" t="s">
        <v>110</v>
      </c>
      <c r="B42" s="27" t="s">
        <v>111</v>
      </c>
      <c r="C42" s="28">
        <v>281.48</v>
      </c>
      <c r="D42" s="28" t="s">
        <v>5</v>
      </c>
      <c r="E42" s="28">
        <v>2</v>
      </c>
    </row>
    <row r="43" spans="1:7" s="13" customFormat="1" outlineLevel="2">
      <c r="A43" s="27" t="s">
        <v>94</v>
      </c>
      <c r="B43" s="27" t="s">
        <v>94</v>
      </c>
      <c r="C43" s="28">
        <v>2429.2399999999998</v>
      </c>
      <c r="D43" s="28" t="s">
        <v>5</v>
      </c>
      <c r="E43" s="28">
        <v>4</v>
      </c>
    </row>
    <row r="44" spans="1:7" s="13" customFormat="1" outlineLevel="2">
      <c r="A44" s="27" t="s">
        <v>112</v>
      </c>
      <c r="B44" s="27" t="s">
        <v>112</v>
      </c>
      <c r="C44" s="28">
        <v>589.96</v>
      </c>
      <c r="D44" s="28" t="s">
        <v>5</v>
      </c>
      <c r="E44" s="28">
        <v>1</v>
      </c>
    </row>
    <row r="45" spans="1:7" s="13" customFormat="1" outlineLevel="2">
      <c r="A45" s="27" t="s">
        <v>113</v>
      </c>
      <c r="B45" s="27" t="s">
        <v>113</v>
      </c>
      <c r="C45" s="28">
        <v>189.97</v>
      </c>
      <c r="D45" s="28" t="s">
        <v>5</v>
      </c>
      <c r="E45" s="28">
        <v>1</v>
      </c>
    </row>
    <row r="46" spans="1:7" s="13" customFormat="1" ht="57" outlineLevel="2">
      <c r="A46" s="2" t="s">
        <v>41</v>
      </c>
      <c r="B46" s="29" t="e">
        <f>SUM(#REF!)</f>
        <v>#REF!</v>
      </c>
      <c r="C46" s="30">
        <f>C47+C48+C49+C50+C51+C52+C53+C54+C55+C56+C57+C58+C59+C60+C61+C62+C63+C64+C65+C66+C67</f>
        <v>103165.43000000001</v>
      </c>
      <c r="D46" s="31"/>
      <c r="E46" s="31"/>
    </row>
    <row r="47" spans="1:7" s="13" customFormat="1" outlineLevel="2">
      <c r="A47" s="27" t="s">
        <v>79</v>
      </c>
      <c r="B47" s="27" t="s">
        <v>80</v>
      </c>
      <c r="C47" s="28">
        <v>381.22</v>
      </c>
      <c r="D47" s="28" t="s">
        <v>74</v>
      </c>
      <c r="E47" s="28">
        <v>1</v>
      </c>
    </row>
    <row r="48" spans="1:7" s="13" customFormat="1" outlineLevel="2">
      <c r="A48" s="27" t="s">
        <v>45</v>
      </c>
      <c r="B48" s="27" t="s">
        <v>45</v>
      </c>
      <c r="C48" s="28">
        <v>3237.44</v>
      </c>
      <c r="D48" s="28" t="s">
        <v>46</v>
      </c>
      <c r="E48" s="28">
        <v>4</v>
      </c>
    </row>
    <row r="49" spans="1:5" s="13" customFormat="1" outlineLevel="2">
      <c r="A49" s="27" t="s">
        <v>114</v>
      </c>
      <c r="B49" s="27" t="s">
        <v>114</v>
      </c>
      <c r="C49" s="28">
        <v>4496.16</v>
      </c>
      <c r="D49" s="28" t="s">
        <v>5</v>
      </c>
      <c r="E49" s="28">
        <v>1</v>
      </c>
    </row>
    <row r="50" spans="1:5" s="13" customFormat="1" outlineLevel="2">
      <c r="A50" s="27" t="s">
        <v>92</v>
      </c>
      <c r="B50" s="27" t="s">
        <v>92</v>
      </c>
      <c r="C50" s="28">
        <v>1253.48</v>
      </c>
      <c r="D50" s="28" t="s">
        <v>5</v>
      </c>
      <c r="E50" s="28">
        <v>1</v>
      </c>
    </row>
    <row r="51" spans="1:5" s="13" customFormat="1" outlineLevel="1">
      <c r="A51" s="27" t="s">
        <v>50</v>
      </c>
      <c r="B51" s="27" t="s">
        <v>50</v>
      </c>
      <c r="C51" s="28">
        <v>149.86000000000001</v>
      </c>
      <c r="D51" s="28" t="s">
        <v>51</v>
      </c>
      <c r="E51" s="28">
        <v>1</v>
      </c>
    </row>
    <row r="52" spans="1:5" s="13" customFormat="1" ht="15" customHeight="1" outlineLevel="2">
      <c r="A52" s="27" t="s">
        <v>52</v>
      </c>
      <c r="B52" s="27" t="s">
        <v>52</v>
      </c>
      <c r="C52" s="28">
        <v>289.19</v>
      </c>
      <c r="D52" s="28" t="s">
        <v>5</v>
      </c>
      <c r="E52" s="28">
        <v>1</v>
      </c>
    </row>
    <row r="53" spans="1:5" s="13" customFormat="1" ht="15.75" customHeight="1" outlineLevel="2">
      <c r="A53" s="27" t="s">
        <v>115</v>
      </c>
      <c r="B53" s="27" t="s">
        <v>116</v>
      </c>
      <c r="C53" s="28">
        <v>4903.3599999999997</v>
      </c>
      <c r="D53" s="28" t="s">
        <v>6</v>
      </c>
      <c r="E53" s="28">
        <v>4</v>
      </c>
    </row>
    <row r="54" spans="1:5" s="13" customFormat="1" outlineLevel="2">
      <c r="A54" s="27" t="s">
        <v>117</v>
      </c>
      <c r="B54" s="27" t="s">
        <v>118</v>
      </c>
      <c r="C54" s="28">
        <v>9673.6200000000008</v>
      </c>
      <c r="D54" s="28" t="s">
        <v>6</v>
      </c>
      <c r="E54" s="28">
        <v>6</v>
      </c>
    </row>
    <row r="55" spans="1:5" s="13" customFormat="1" outlineLevel="2">
      <c r="A55" s="27" t="s">
        <v>119</v>
      </c>
      <c r="B55" s="27" t="s">
        <v>119</v>
      </c>
      <c r="C55" s="28">
        <v>1644.98</v>
      </c>
      <c r="D55" s="28" t="s">
        <v>6</v>
      </c>
      <c r="E55" s="28">
        <v>1.5</v>
      </c>
    </row>
    <row r="56" spans="1:5" s="13" customFormat="1" outlineLevel="2">
      <c r="A56" s="27" t="s">
        <v>120</v>
      </c>
      <c r="B56" s="27" t="s">
        <v>121</v>
      </c>
      <c r="C56" s="28">
        <v>6147.2</v>
      </c>
      <c r="D56" s="28" t="s">
        <v>6</v>
      </c>
      <c r="E56" s="28">
        <v>8</v>
      </c>
    </row>
    <row r="57" spans="1:5" s="13" customFormat="1" outlineLevel="2">
      <c r="A57" s="27" t="s">
        <v>120</v>
      </c>
      <c r="B57" s="27" t="s">
        <v>121</v>
      </c>
      <c r="C57" s="28">
        <v>9170.76</v>
      </c>
      <c r="D57" s="28" t="s">
        <v>6</v>
      </c>
      <c r="E57" s="28">
        <v>12</v>
      </c>
    </row>
    <row r="58" spans="1:5" s="13" customFormat="1" outlineLevel="2">
      <c r="A58" s="27" t="s">
        <v>122</v>
      </c>
      <c r="B58" s="27" t="s">
        <v>122</v>
      </c>
      <c r="C58" s="28">
        <v>538.79999999999995</v>
      </c>
      <c r="D58" s="28" t="s">
        <v>5</v>
      </c>
      <c r="E58" s="28">
        <v>3</v>
      </c>
    </row>
    <row r="59" spans="1:5" s="13" customFormat="1" outlineLevel="2">
      <c r="A59" s="27" t="s">
        <v>123</v>
      </c>
      <c r="B59" s="27" t="s">
        <v>123</v>
      </c>
      <c r="C59" s="28">
        <v>5866.91</v>
      </c>
      <c r="D59" s="28" t="s">
        <v>5</v>
      </c>
      <c r="E59" s="28">
        <v>7</v>
      </c>
    </row>
    <row r="60" spans="1:5" s="13" customFormat="1" outlineLevel="2">
      <c r="A60" s="27" t="s">
        <v>124</v>
      </c>
      <c r="B60" s="27" t="s">
        <v>124</v>
      </c>
      <c r="C60" s="28">
        <v>15885</v>
      </c>
      <c r="D60" s="28" t="s">
        <v>125</v>
      </c>
      <c r="E60" s="28">
        <v>1</v>
      </c>
    </row>
    <row r="61" spans="1:5" s="13" customFormat="1" outlineLevel="2">
      <c r="A61" s="27" t="s">
        <v>95</v>
      </c>
      <c r="B61" s="27" t="s">
        <v>95</v>
      </c>
      <c r="C61" s="28">
        <v>540.28</v>
      </c>
      <c r="D61" s="28" t="s">
        <v>96</v>
      </c>
      <c r="E61" s="28">
        <v>2</v>
      </c>
    </row>
    <row r="62" spans="1:5" s="13" customFormat="1" outlineLevel="2">
      <c r="A62" s="27" t="s">
        <v>48</v>
      </c>
      <c r="B62" s="27" t="s">
        <v>48</v>
      </c>
      <c r="C62" s="28">
        <v>10369.32</v>
      </c>
      <c r="D62" s="28" t="s">
        <v>6</v>
      </c>
      <c r="E62" s="28">
        <v>52</v>
      </c>
    </row>
    <row r="63" spans="1:5" s="13" customFormat="1" outlineLevel="2">
      <c r="A63" s="27" t="s">
        <v>126</v>
      </c>
      <c r="B63" s="27" t="s">
        <v>126</v>
      </c>
      <c r="C63" s="28">
        <v>2802.1</v>
      </c>
      <c r="D63" s="28" t="s">
        <v>6</v>
      </c>
      <c r="E63" s="28">
        <v>10</v>
      </c>
    </row>
    <row r="64" spans="1:5" s="13" customFormat="1" outlineLevel="2">
      <c r="A64" s="27" t="s">
        <v>127</v>
      </c>
      <c r="B64" s="27" t="s">
        <v>127</v>
      </c>
      <c r="C64" s="28">
        <v>7383.51</v>
      </c>
      <c r="D64" s="28" t="s">
        <v>5</v>
      </c>
      <c r="E64" s="28">
        <v>1</v>
      </c>
    </row>
    <row r="65" spans="1:5" s="13" customFormat="1" outlineLevel="2">
      <c r="A65" s="27" t="s">
        <v>97</v>
      </c>
      <c r="B65" s="27" t="s">
        <v>97</v>
      </c>
      <c r="C65" s="28">
        <v>3274.56</v>
      </c>
      <c r="D65" s="28" t="s">
        <v>6</v>
      </c>
      <c r="E65" s="28">
        <v>4</v>
      </c>
    </row>
    <row r="66" spans="1:5" s="13" customFormat="1" outlineLevel="2">
      <c r="A66" s="27" t="s">
        <v>128</v>
      </c>
      <c r="B66" s="27" t="s">
        <v>129</v>
      </c>
      <c r="C66" s="28">
        <v>597.67999999999995</v>
      </c>
      <c r="D66" s="28" t="s">
        <v>6</v>
      </c>
      <c r="E66" s="28">
        <v>0.5</v>
      </c>
    </row>
    <row r="67" spans="1:5" s="13" customFormat="1" outlineLevel="2">
      <c r="A67" s="27" t="s">
        <v>130</v>
      </c>
      <c r="B67" s="27" t="s">
        <v>130</v>
      </c>
      <c r="C67" s="28">
        <v>14560</v>
      </c>
      <c r="D67" s="28" t="s">
        <v>93</v>
      </c>
      <c r="E67" s="28">
        <v>0.5</v>
      </c>
    </row>
    <row r="68" spans="1:5" s="13" customFormat="1" ht="28.5" outlineLevel="2">
      <c r="A68" s="2" t="s">
        <v>58</v>
      </c>
      <c r="B68" s="29" t="e">
        <f>B69+B70</f>
        <v>#VALUE!</v>
      </c>
      <c r="C68" s="30">
        <f>(C69+C70)</f>
        <v>0</v>
      </c>
      <c r="D68" s="31"/>
      <c r="E68" s="31"/>
    </row>
    <row r="69" spans="1:5" s="13" customFormat="1" outlineLevel="2">
      <c r="A69" s="27" t="s">
        <v>72</v>
      </c>
      <c r="B69" s="27" t="s">
        <v>72</v>
      </c>
      <c r="C69" s="28">
        <v>0</v>
      </c>
      <c r="D69" s="28" t="s">
        <v>4</v>
      </c>
      <c r="E69" s="28">
        <v>27600.6</v>
      </c>
    </row>
    <row r="70" spans="1:5" s="13" customFormat="1" outlineLevel="2">
      <c r="A70" s="27" t="s">
        <v>73</v>
      </c>
      <c r="B70" s="27" t="s">
        <v>73</v>
      </c>
      <c r="C70" s="28">
        <v>0</v>
      </c>
      <c r="D70" s="28" t="s">
        <v>4</v>
      </c>
      <c r="E70" s="28">
        <v>27600.6</v>
      </c>
    </row>
    <row r="71" spans="1:5" s="13" customFormat="1" ht="28.5" outlineLevel="2">
      <c r="A71" s="2" t="s">
        <v>59</v>
      </c>
      <c r="B71" s="29">
        <f>SUM(B72:B73)</f>
        <v>0</v>
      </c>
      <c r="C71" s="30">
        <f>C72+C73</f>
        <v>0</v>
      </c>
      <c r="D71" s="31"/>
      <c r="E71" s="31"/>
    </row>
    <row r="72" spans="1:5" s="13" customFormat="1" outlineLevel="2">
      <c r="A72" s="27" t="s">
        <v>77</v>
      </c>
      <c r="B72" s="27" t="s">
        <v>78</v>
      </c>
      <c r="C72" s="28">
        <v>0</v>
      </c>
      <c r="D72" s="28" t="s">
        <v>4</v>
      </c>
      <c r="E72" s="28">
        <v>27600.6</v>
      </c>
    </row>
    <row r="73" spans="1:5" s="13" customFormat="1" outlineLevel="2">
      <c r="A73" s="27" t="s">
        <v>75</v>
      </c>
      <c r="B73" s="27" t="s">
        <v>76</v>
      </c>
      <c r="C73" s="28">
        <v>0</v>
      </c>
      <c r="D73" s="28" t="s">
        <v>4</v>
      </c>
      <c r="E73" s="28">
        <v>27600.6</v>
      </c>
    </row>
    <row r="74" spans="1:5" s="13" customFormat="1" ht="28.5" outlineLevel="2">
      <c r="A74" s="2" t="s">
        <v>60</v>
      </c>
      <c r="B74" s="29">
        <f>B75</f>
        <v>0</v>
      </c>
      <c r="C74" s="30">
        <f>B74</f>
        <v>0</v>
      </c>
      <c r="D74" s="31"/>
      <c r="E74" s="31"/>
    </row>
    <row r="75" spans="1:5" s="13" customFormat="1" outlineLevel="2">
      <c r="A75" s="32" t="s">
        <v>61</v>
      </c>
      <c r="B75" s="29"/>
      <c r="C75" s="31">
        <f t="shared" ref="C75" si="0">B75*1.18</f>
        <v>0</v>
      </c>
      <c r="D75" s="31"/>
      <c r="E75" s="31"/>
    </row>
    <row r="76" spans="1:5" s="13" customFormat="1" ht="28.5" outlineLevel="2">
      <c r="A76" s="2" t="s">
        <v>62</v>
      </c>
      <c r="B76" s="29" t="e">
        <f>B77+#REF!</f>
        <v>#VALUE!</v>
      </c>
      <c r="C76" s="30">
        <f>C77</f>
        <v>0</v>
      </c>
      <c r="D76" s="31"/>
      <c r="E76" s="31"/>
    </row>
    <row r="77" spans="1:5" s="13" customFormat="1" outlineLevel="2">
      <c r="A77" s="27" t="s">
        <v>88</v>
      </c>
      <c r="B77" s="27" t="s">
        <v>88</v>
      </c>
      <c r="C77" s="28">
        <v>0</v>
      </c>
      <c r="D77" s="28" t="s">
        <v>6</v>
      </c>
      <c r="E77" s="28">
        <v>4</v>
      </c>
    </row>
    <row r="78" spans="1:5" s="13" customFormat="1" ht="28.5" outlineLevel="2">
      <c r="A78" s="2" t="s">
        <v>63</v>
      </c>
      <c r="B78" s="29" t="str">
        <f>B79</f>
        <v>ТО газового оборудования к=0,6;0,8;0,85;0,9;1( 3,4</v>
      </c>
      <c r="C78" s="30">
        <f>C79+C80</f>
        <v>0</v>
      </c>
      <c r="D78" s="31"/>
      <c r="E78" s="31"/>
    </row>
    <row r="79" spans="1:5" s="13" customFormat="1" outlineLevel="2">
      <c r="A79" s="27" t="s">
        <v>64</v>
      </c>
      <c r="B79" s="27" t="s">
        <v>65</v>
      </c>
      <c r="C79" s="28">
        <v>0</v>
      </c>
      <c r="D79" s="28" t="s">
        <v>4</v>
      </c>
      <c r="E79" s="28">
        <v>0</v>
      </c>
    </row>
    <row r="80" spans="1:5" s="13" customFormat="1" outlineLevel="2">
      <c r="A80" s="27" t="s">
        <v>66</v>
      </c>
      <c r="B80" s="27" t="s">
        <v>67</v>
      </c>
      <c r="C80" s="28">
        <v>0</v>
      </c>
      <c r="D80" s="28" t="s">
        <v>4</v>
      </c>
      <c r="E80" s="28">
        <v>0</v>
      </c>
    </row>
    <row r="81" spans="1:5" s="13" customFormat="1" ht="28.5" outlineLevel="2">
      <c r="A81" s="2" t="s">
        <v>42</v>
      </c>
      <c r="B81" s="29" t="e">
        <f>B83+#REF!</f>
        <v>#VALUE!</v>
      </c>
      <c r="C81" s="30">
        <f>C82+C83</f>
        <v>11547.6</v>
      </c>
      <c r="D81" s="31"/>
      <c r="E81" s="31"/>
    </row>
    <row r="82" spans="1:5" s="13" customFormat="1" outlineLevel="2">
      <c r="A82" s="27" t="s">
        <v>85</v>
      </c>
      <c r="B82" s="27" t="s">
        <v>85</v>
      </c>
      <c r="C82" s="28">
        <v>6155.68</v>
      </c>
      <c r="D82" s="28" t="s">
        <v>4</v>
      </c>
      <c r="E82" s="28">
        <v>11399.4</v>
      </c>
    </row>
    <row r="83" spans="1:5" s="13" customFormat="1" outlineLevel="2">
      <c r="A83" s="27" t="s">
        <v>86</v>
      </c>
      <c r="B83" s="27" t="s">
        <v>86</v>
      </c>
      <c r="C83" s="28">
        <v>5391.92</v>
      </c>
      <c r="D83" s="28" t="s">
        <v>4</v>
      </c>
      <c r="E83" s="28">
        <v>11399.4</v>
      </c>
    </row>
    <row r="84" spans="1:5" s="13" customFormat="1" ht="42.75" outlineLevel="2">
      <c r="A84" s="2" t="s">
        <v>43</v>
      </c>
      <c r="B84" s="29" t="e">
        <f>#REF!</f>
        <v>#REF!</v>
      </c>
      <c r="C84" s="30">
        <f>C85+C86</f>
        <v>0</v>
      </c>
      <c r="D84" s="31"/>
      <c r="E84" s="31"/>
    </row>
    <row r="85" spans="1:5">
      <c r="A85" s="27" t="s">
        <v>37</v>
      </c>
      <c r="B85" s="27" t="s">
        <v>37</v>
      </c>
      <c r="C85" s="28">
        <v>0</v>
      </c>
      <c r="D85" s="28" t="s">
        <v>4</v>
      </c>
      <c r="E85" s="28">
        <v>600</v>
      </c>
    </row>
    <row r="86" spans="1:5">
      <c r="A86" s="27" t="s">
        <v>37</v>
      </c>
      <c r="B86" s="27" t="s">
        <v>37</v>
      </c>
      <c r="C86" s="28">
        <v>0</v>
      </c>
      <c r="D86" s="28" t="s">
        <v>4</v>
      </c>
      <c r="E86" s="28">
        <v>600</v>
      </c>
    </row>
    <row r="87" spans="1:5" s="13" customFormat="1" ht="57" outlineLevel="2">
      <c r="A87" s="2" t="s">
        <v>44</v>
      </c>
      <c r="B87" s="29" t="e">
        <f>SUM(#REF!)</f>
        <v>#REF!</v>
      </c>
      <c r="C87" s="30">
        <f>C88+C89+C90+C91+C92</f>
        <v>67013.94</v>
      </c>
      <c r="D87" s="31"/>
      <c r="E87" s="31"/>
    </row>
    <row r="88" spans="1:5">
      <c r="A88" s="27" t="s">
        <v>38</v>
      </c>
      <c r="B88" s="27" t="s">
        <v>39</v>
      </c>
      <c r="C88" s="28">
        <v>387.58</v>
      </c>
      <c r="D88" s="28" t="s">
        <v>4</v>
      </c>
      <c r="E88" s="28">
        <v>22798.799999999999</v>
      </c>
    </row>
    <row r="89" spans="1:5" s="13" customFormat="1" outlineLevel="2">
      <c r="A89" s="27" t="s">
        <v>103</v>
      </c>
      <c r="B89" s="27" t="s">
        <v>104</v>
      </c>
      <c r="C89" s="28">
        <v>32151.96</v>
      </c>
      <c r="D89" s="28" t="s">
        <v>4</v>
      </c>
      <c r="E89" s="28">
        <v>11401.4</v>
      </c>
    </row>
    <row r="90" spans="1:5" s="13" customFormat="1" outlineLevel="2">
      <c r="A90" s="27" t="s">
        <v>87</v>
      </c>
      <c r="B90" s="27" t="s">
        <v>36</v>
      </c>
      <c r="C90" s="28">
        <v>32146.31</v>
      </c>
      <c r="D90" s="28" t="s">
        <v>4</v>
      </c>
      <c r="E90" s="28">
        <v>11399.4</v>
      </c>
    </row>
    <row r="91" spans="1:5" s="13" customFormat="1" outlineLevel="2">
      <c r="A91" s="15" t="s">
        <v>90</v>
      </c>
      <c r="B91" s="15" t="s">
        <v>90</v>
      </c>
      <c r="C91" s="16">
        <v>1000</v>
      </c>
      <c r="D91" s="16" t="s">
        <v>5</v>
      </c>
      <c r="E91" s="16">
        <v>25</v>
      </c>
    </row>
    <row r="92" spans="1:5" s="13" customFormat="1" outlineLevel="2">
      <c r="A92" s="15" t="s">
        <v>91</v>
      </c>
      <c r="B92" s="15" t="s">
        <v>91</v>
      </c>
      <c r="C92" s="16">
        <v>1328.09</v>
      </c>
      <c r="D92" s="16" t="s">
        <v>5</v>
      </c>
      <c r="E92" s="16">
        <v>1</v>
      </c>
    </row>
    <row r="93" spans="1:5" s="53" customFormat="1" ht="14.25" outlineLevel="2">
      <c r="A93" s="51" t="s">
        <v>133</v>
      </c>
      <c r="B93" s="51"/>
      <c r="C93" s="26">
        <f>C94+C95</f>
        <v>24522.380000000012</v>
      </c>
      <c r="D93" s="26"/>
      <c r="E93" s="26"/>
    </row>
    <row r="94" spans="1:5" s="13" customFormat="1" ht="45" outlineLevel="2">
      <c r="A94" s="17" t="s">
        <v>9</v>
      </c>
      <c r="B94" s="33">
        <f>C94/1.18</f>
        <v>2135.593220338983</v>
      </c>
      <c r="C94" s="34">
        <f>E94*5*12</f>
        <v>2520</v>
      </c>
      <c r="D94" s="18" t="s">
        <v>7</v>
      </c>
      <c r="E94" s="34">
        <v>42</v>
      </c>
    </row>
    <row r="95" spans="1:5" s="13" customFormat="1" outlineLevel="2">
      <c r="A95" s="52" t="s">
        <v>132</v>
      </c>
      <c r="B95" s="33"/>
      <c r="C95" s="34">
        <f>[1]Лист2!$G$1944</f>
        <v>22002.380000000012</v>
      </c>
      <c r="D95" s="18"/>
      <c r="E95" s="34"/>
    </row>
    <row r="96" spans="1:5" s="13" customFormat="1" outlineLevel="2">
      <c r="A96" s="35" t="s">
        <v>68</v>
      </c>
      <c r="B96" s="36" t="e">
        <f>B16+B19+B22+#REF!+B46+B68+B71+B74+B76+B78+B81+B84+B87+#REF!</f>
        <v>#REF!</v>
      </c>
      <c r="C96" s="30">
        <f>C16++C19+C22+C26+C33+C46+C68+C71+C76+C78+C81+C84+C87+C93</f>
        <v>370434.72000000003</v>
      </c>
      <c r="D96" s="31"/>
      <c r="E96" s="31"/>
    </row>
    <row r="97" spans="1:6" s="13" customFormat="1" outlineLevel="2">
      <c r="A97" s="35" t="s">
        <v>69</v>
      </c>
      <c r="B97" s="37"/>
      <c r="C97" s="30">
        <f>C96*1.18</f>
        <v>437112.96960000001</v>
      </c>
      <c r="D97" s="31"/>
      <c r="E97" s="31"/>
    </row>
    <row r="98" spans="1:6" s="13" customFormat="1" outlineLevel="2">
      <c r="A98" s="35" t="s">
        <v>70</v>
      </c>
      <c r="B98" s="37"/>
      <c r="C98" s="30">
        <f>C4+C5+C8-C97</f>
        <v>490214.0204000001</v>
      </c>
      <c r="D98" s="31"/>
      <c r="E98" s="31"/>
    </row>
    <row r="99" spans="1:6" s="13" customFormat="1" ht="28.5" outlineLevel="2">
      <c r="A99" s="2" t="s">
        <v>71</v>
      </c>
      <c r="B99" s="29"/>
      <c r="C99" s="30">
        <f>C98+C7</f>
        <v>474901.87040000007</v>
      </c>
      <c r="D99" s="31"/>
      <c r="E99" s="31"/>
    </row>
    <row r="100" spans="1:6" s="13" customFormat="1" outlineLevel="2">
      <c r="A100" s="38"/>
      <c r="B100" s="39"/>
      <c r="C100" s="40"/>
      <c r="D100" s="40"/>
      <c r="E100" s="40"/>
    </row>
    <row r="101" spans="1:6" s="13" customFormat="1" outlineLevel="2">
      <c r="A101" s="38"/>
      <c r="B101" s="39"/>
      <c r="C101" s="40"/>
      <c r="D101" s="40"/>
      <c r="E101" s="40"/>
    </row>
    <row r="102" spans="1:6">
      <c r="A102" s="22"/>
      <c r="B102" s="23"/>
      <c r="C102" s="24"/>
      <c r="D102" s="25"/>
      <c r="E102" s="25"/>
    </row>
    <row r="103" spans="1:6">
      <c r="A103" s="41"/>
      <c r="B103" s="42"/>
      <c r="C103" s="43"/>
      <c r="D103" s="43"/>
      <c r="E103" s="43"/>
    </row>
    <row r="104" spans="1:6" s="13" customFormat="1" outlineLevel="2">
      <c r="A104" s="38"/>
      <c r="B104" s="39"/>
      <c r="C104" s="40"/>
      <c r="D104" s="40"/>
      <c r="E104" s="40"/>
    </row>
    <row r="105" spans="1:6">
      <c r="A105" s="22"/>
      <c r="B105" s="44"/>
      <c r="C105" s="24"/>
      <c r="D105" s="25"/>
      <c r="E105" s="25"/>
      <c r="F105" s="11"/>
    </row>
    <row r="106" spans="1:6" ht="16.5" customHeight="1">
      <c r="A106" s="22"/>
      <c r="B106" s="45"/>
      <c r="C106" s="24"/>
      <c r="D106" s="25"/>
      <c r="E106" s="25"/>
    </row>
    <row r="107" spans="1:6">
      <c r="A107" s="22"/>
      <c r="B107" s="45"/>
      <c r="C107" s="24"/>
      <c r="D107" s="25"/>
      <c r="E107" s="25"/>
    </row>
    <row r="108" spans="1:6">
      <c r="A108" s="22"/>
      <c r="B108" s="45"/>
      <c r="C108" s="24"/>
      <c r="D108" s="24"/>
      <c r="E108" s="25"/>
    </row>
  </sheetData>
  <mergeCells count="3">
    <mergeCell ref="A1:E1"/>
    <mergeCell ref="A15:E15"/>
    <mergeCell ref="C2:E2"/>
  </mergeCells>
  <hyperlinks>
    <hyperlink ref="D3" location="Ед.изм.!A1" display="Ед.изм."/>
  </hyperlinks>
  <pageMargins left="0.55118110236220474" right="0.23622047244094491" top="0.43307086614173229" bottom="0.23622047244094491" header="0.31496062992125984" footer="0.31496062992125984"/>
  <pageSetup paperSize="9" scale="76" orientation="portrait" r:id="rId1"/>
  <rowBreaks count="1" manualBreakCount="1">
    <brk id="99" max="4" man="1"/>
  </rowBreaks>
  <colBreaks count="1" manualBreakCount="1">
    <brk id="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лидер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</dc:creator>
  <cp:lastModifiedBy>комп</cp:lastModifiedBy>
  <cp:lastPrinted>2018-03-20T04:42:52Z</cp:lastPrinted>
  <dcterms:created xsi:type="dcterms:W3CDTF">2016-03-18T02:51:51Z</dcterms:created>
  <dcterms:modified xsi:type="dcterms:W3CDTF">2018-03-22T07:00:58Z</dcterms:modified>
</cp:coreProperties>
</file>