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30" windowWidth="15855" windowHeight="1068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Лист1!$A$1:$E$111</definedName>
  </definedNames>
  <calcPr calcId="124519" calcMode="manual"/>
</workbook>
</file>

<file path=xl/calcChain.xml><?xml version="1.0" encoding="utf-8"?>
<calcChain xmlns="http://schemas.openxmlformats.org/spreadsheetml/2006/main">
  <c r="F111" i="1"/>
  <c r="C116"/>
  <c r="C110"/>
  <c r="F17"/>
  <c r="C60"/>
  <c r="C34"/>
  <c r="F35" s="1"/>
  <c r="C101"/>
  <c r="C98"/>
  <c r="C95"/>
  <c r="C27"/>
  <c r="C23"/>
  <c r="C20"/>
  <c r="C17"/>
  <c r="C10"/>
  <c r="C9" s="1"/>
  <c r="C8"/>
  <c r="C109" l="1"/>
  <c r="B89" l="1"/>
  <c r="C15" l="1"/>
  <c r="C108" l="1"/>
  <c r="B101" l="1"/>
  <c r="B92"/>
  <c r="C111" l="1"/>
  <c r="C91"/>
  <c r="B109"/>
  <c r="B108" s="1"/>
  <c r="B98"/>
  <c r="B95"/>
  <c r="B93"/>
  <c r="B90"/>
  <c r="C90" s="1"/>
  <c r="B23"/>
  <c r="B20"/>
  <c r="B17"/>
  <c r="C112" l="1"/>
  <c r="C113" s="1"/>
  <c r="B110"/>
</calcChain>
</file>

<file path=xl/sharedStrings.xml><?xml version="1.0" encoding="utf-8"?>
<sst xmlns="http://schemas.openxmlformats.org/spreadsheetml/2006/main" count="284" uniqueCount="148">
  <si>
    <t>1.</t>
  </si>
  <si>
    <t>Годовая фактическая стоимость работ (услуг)</t>
  </si>
  <si>
    <t>Ед.изм.</t>
  </si>
  <si>
    <t>Количество работ (ед.)</t>
  </si>
  <si>
    <t>Наименование работ (услуг)</t>
  </si>
  <si>
    <t>кол-во показаний</t>
  </si>
  <si>
    <r>
      <rPr>
        <b/>
        <sz val="11"/>
        <color theme="1"/>
        <rFont val="Times New Roman"/>
        <family val="1"/>
        <charset val="204"/>
      </rPr>
      <t>период:</t>
    </r>
    <r>
      <rPr>
        <sz val="11"/>
        <color theme="1"/>
        <rFont val="Times New Roman"/>
        <family val="1"/>
        <charset val="204"/>
      </rPr>
      <t xml:space="preserve"> 01.01.2016-31.12.2016</t>
    </r>
  </si>
  <si>
    <t>1.Расходы по снятию показаний с ИПУ по электроэнергии</t>
  </si>
  <si>
    <t>Форма 2.8. Выполненные работы (оказанные услуги) по содержанию общего имущества и текущему ремонту в отчетном периоде (Приказ Минстроя России от 22.12.2014 №882).</t>
  </si>
  <si>
    <t>период: 01.01.2017-31.12.2017</t>
  </si>
  <si>
    <t>Сальдо начальное на 01.01.2017 г.</t>
  </si>
  <si>
    <t>Всего начислено за период с 01.01.2017 г. по 31.12.2017 г.</t>
  </si>
  <si>
    <t>Всего оплачено за период с 01.01.2017 г. по 31.12.2017 г.</t>
  </si>
  <si>
    <t>Доходы от нежилых помещений и провайдеров:</t>
  </si>
  <si>
    <t>Провайдеры:</t>
  </si>
  <si>
    <t>Всего доходов по дому за 2017 г.</t>
  </si>
  <si>
    <t>Расходы по дому:</t>
  </si>
  <si>
    <t>1. Работы (услуги) по управлению многоквартирным домом</t>
  </si>
  <si>
    <t>2. Работы по содержанию помещений, входящих в состав общего имущества в многоквартирном доме</t>
  </si>
  <si>
    <t>3. Работы по обеспечению вывоза твердых бытовых отходов</t>
  </si>
  <si>
    <t>4. Коммунальные услуги по содержанию помещений, входящих в состав общего имущества в многоквартирном доме</t>
  </si>
  <si>
    <t>5. Работы по содержанию и ремонту конструктивных элементов (несущих конструкций и ненесущих конструкций) многоквартирных домов</t>
  </si>
  <si>
    <t>6. 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</si>
  <si>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7. Работы по содержанию и ремонту мусоропроводов в многоквартирном доме</t>
  </si>
  <si>
    <t>8. Работы по содержанию и ремонту лифта (лифтов) в многоквартирном доме</t>
  </si>
  <si>
    <t>9. Работы по обеспечению требований пожарной безопасности</t>
  </si>
  <si>
    <t>10. Работы по содержанию и ремонту систем дымоудаления и вентиляции</t>
  </si>
  <si>
    <t>11. Работы по содержанию и ремонту систем внутридомового газового оборудования</t>
  </si>
  <si>
    <t>12. Обеспечение устранения аварий на внутридомовых инженерных системах в многоквартирном доме</t>
  </si>
  <si>
    <t>13. Проведение дератизации и дезинсекции помещений, входящих в состав общего имущества в многоквартирном доме</t>
  </si>
  <si>
    <t>14.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</si>
  <si>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15. Прочая работа (услуга)</t>
  </si>
  <si>
    <t>16. Всего расходов по дому за 2017 г.</t>
  </si>
  <si>
    <t>17. Всего расходов по дому с НДС за 2017 г.</t>
  </si>
  <si>
    <t>18. Конечное сальдо по дому на 31.12.2017 г.</t>
  </si>
  <si>
    <t>руб.</t>
  </si>
  <si>
    <t xml:space="preserve">Годовая фактическая стоимость работ (услуг) </t>
  </si>
  <si>
    <t>19. Конечное сальдо с учетом дебиторской задолженности (переплаты) на 31.12.2017 г.</t>
  </si>
  <si>
    <t>Дебиторская задолженность (переплата) на 31.12.2017 г.</t>
  </si>
  <si>
    <t>Доходы по дому:</t>
  </si>
  <si>
    <t>Дубовенко В. Б. (Ленина, 24)</t>
  </si>
  <si>
    <t>Нестерова Валентина Васильевна</t>
  </si>
  <si>
    <t>ИП Жидкова Л.И.(Ленина, 24)</t>
  </si>
  <si>
    <t>ПАО "Сбербанк"</t>
  </si>
  <si>
    <t>Вывоз ТБО (спецавтохозяйство) 1,2 кв. 2017 г</t>
  </si>
  <si>
    <t>Чел.</t>
  </si>
  <si>
    <t>Вывоз ТКО 3,4 кв. 2017 г. коэф. 0,6;0,8;0,85;0,9;1</t>
  </si>
  <si>
    <t>Вывоз крупногабаритного мусора   1,2кв 2017 г.</t>
  </si>
  <si>
    <t>Выезд а/машины по заявке</t>
  </si>
  <si>
    <t>выезд</t>
  </si>
  <si>
    <t>Горячая вода (ОДН) 3,4 кв. к=0,8;</t>
  </si>
  <si>
    <t>м2</t>
  </si>
  <si>
    <t>Дератизация</t>
  </si>
  <si>
    <t>Закрытие задвижек, открытие сбросников перед опрессовкой, от</t>
  </si>
  <si>
    <t>Закрытие задвижек, открытие сбросников перед опрес</t>
  </si>
  <si>
    <t>дом</t>
  </si>
  <si>
    <t>Закрытие и открытие стояков</t>
  </si>
  <si>
    <t>1 стояк</t>
  </si>
  <si>
    <t>Замена пакетных выключателей</t>
  </si>
  <si>
    <t>шт</t>
  </si>
  <si>
    <t>Замена электропатрона (при закрытой арматуре) с материалом</t>
  </si>
  <si>
    <t>Замена электропатрона (при закрытой арматуре) с ма</t>
  </si>
  <si>
    <t>Замена электропроводки</t>
  </si>
  <si>
    <t>м</t>
  </si>
  <si>
    <t>Орг-ция мест накоп. ртутьсодержащих ламп1-4 кв. 2017 г. к=0,</t>
  </si>
  <si>
    <t>Орг-ция мест накоп. ртутьсодержащих ламп1-4 кв. 20</t>
  </si>
  <si>
    <t>Перезапуск (удаление воздуха) стояков отопления</t>
  </si>
  <si>
    <t>1 раз</t>
  </si>
  <si>
    <t>Подключение системы отопления</t>
  </si>
  <si>
    <t>Подогрев воды, потребляемая при содержании общего имущества</t>
  </si>
  <si>
    <t>Подогрев воды, потребляемая при содержании общего</t>
  </si>
  <si>
    <t>Рассада цветов</t>
  </si>
  <si>
    <t>Ремонт дверных полотен</t>
  </si>
  <si>
    <t>Ремонт задвижек для всех диам. без снятия</t>
  </si>
  <si>
    <t>Ремонт короба</t>
  </si>
  <si>
    <t>Смена сборки (без сварочных работ)</t>
  </si>
  <si>
    <t>Смена стекол</t>
  </si>
  <si>
    <t>Смена труб ГВС д. 32 мм</t>
  </si>
  <si>
    <t>Смена труб ГВС д.32</t>
  </si>
  <si>
    <t>1м</t>
  </si>
  <si>
    <t>Смена труб ППР д. 20 (без сварочных работ/ХВС,ГВС)</t>
  </si>
  <si>
    <t>Смена труб ХВС д.32</t>
  </si>
  <si>
    <t>Смена труб канализации д. 100</t>
  </si>
  <si>
    <t>Содержание ДРС 1,2 кв. 2017г. к=0,8</t>
  </si>
  <si>
    <t>Содержание ДРС 3,4 кв. 2017 г. коэф. 0,8</t>
  </si>
  <si>
    <t>Уборка МОП 1,2 кв. 2017 коэф. 0,8</t>
  </si>
  <si>
    <t>Уборка МОП 3,4 кв. 2017 г. коэф.0,8</t>
  </si>
  <si>
    <t>Управление жил. фондом 1,2 кв. 2017 г. коэф. 06;08;0,9;1</t>
  </si>
  <si>
    <t>Управление жил. фондом 1,2 кв. 2017 г. коэф. 06;08</t>
  </si>
  <si>
    <t>Управлением жил. фонд 3,4 кв. 2017 г. 0,6;0,8;0,85;0,9;1</t>
  </si>
  <si>
    <t>Управлением жил. фонд 3,4 кв. 2017 г. 0,6;0,8;0,85</t>
  </si>
  <si>
    <t>Установка светильников с датчиком на движение на этажных лес</t>
  </si>
  <si>
    <t>Установка светильников с датчиком на движение на э</t>
  </si>
  <si>
    <t>Устранение свищей хомутами</t>
  </si>
  <si>
    <t>Устранение свищей/сварочные работы</t>
  </si>
  <si>
    <t>1 шов</t>
  </si>
  <si>
    <t>Утепление продухов изовером</t>
  </si>
  <si>
    <t>Холодная вода (ОДН)  3,4 кв. 2017 г к=0,6;0,8</t>
  </si>
  <si>
    <t>Холодная вода, потребляемая при содержании общего имущества</t>
  </si>
  <si>
    <t>Холодная вода, потребляемая при содержании общего</t>
  </si>
  <si>
    <t>Электрическая энергия потр. при содержании общего имущ. в МК</t>
  </si>
  <si>
    <t>Электрическая энергия потр. при содержании общего</t>
  </si>
  <si>
    <t>Электроэнергия, потребляемая при содержании общего имущества</t>
  </si>
  <si>
    <t>Электроэнергия, потребляемая при содержании общего</t>
  </si>
  <si>
    <t>закрытие чердачных и тех. люков с креплением гвоздями</t>
  </si>
  <si>
    <t>закрытие чердачных и тех. люков с креплением гвозд</t>
  </si>
  <si>
    <t>замена вентиля на радиаторе</t>
  </si>
  <si>
    <t>замена врезки в подвал на розливе</t>
  </si>
  <si>
    <t>замена плавких вставок</t>
  </si>
  <si>
    <t>замена светильников с лампой накаливания</t>
  </si>
  <si>
    <t>замена тройника</t>
  </si>
  <si>
    <t>замена эл. лампочки накаливания</t>
  </si>
  <si>
    <t>замена эл.выключателя</t>
  </si>
  <si>
    <t>замена электро-патрона</t>
  </si>
  <si>
    <t>замена электропроводки</t>
  </si>
  <si>
    <t>известь</t>
  </si>
  <si>
    <t>1 кг</t>
  </si>
  <si>
    <t>изготовление деревянной скамьи со спинкой</t>
  </si>
  <si>
    <t>изготовление и установка деревянных поручней</t>
  </si>
  <si>
    <t>навеска замка</t>
  </si>
  <si>
    <t>навеска замка на чердачные и технические люки с установкой с</t>
  </si>
  <si>
    <t>навеска замка на чердачные и технические люки с ус</t>
  </si>
  <si>
    <t>осмотр подвала</t>
  </si>
  <si>
    <t>раз</t>
  </si>
  <si>
    <t>покраска теплового узла</t>
  </si>
  <si>
    <t>прочистка канализационной сети внутренней</t>
  </si>
  <si>
    <t>ремонт металлических сничек на металлических дверях</t>
  </si>
  <si>
    <t>ремонт металлических сничек на металлических дверя</t>
  </si>
  <si>
    <t>ремонт оконных рам</t>
  </si>
  <si>
    <t>ремонт подъезда  № 6</t>
  </si>
  <si>
    <t>подъезд</t>
  </si>
  <si>
    <t>ремонт подъездов № 4,7,8</t>
  </si>
  <si>
    <t>ремонт труб КНС</t>
  </si>
  <si>
    <t>сброс воздуха с системы отопления</t>
  </si>
  <si>
    <t>смена кранов стальных шаровых Д. 80</t>
  </si>
  <si>
    <t>снятие температурных параметров</t>
  </si>
  <si>
    <t>установка деревянного дверного блока (коробка+полотно)</t>
  </si>
  <si>
    <t>установка деревянного дверного блока (коробка+поло</t>
  </si>
  <si>
    <t>установка информационного стенда</t>
  </si>
  <si>
    <t>устройство лестничного ограждения</t>
  </si>
  <si>
    <t>устройство отбойников</t>
  </si>
  <si>
    <t>чистка врезки</t>
  </si>
  <si>
    <t>чистка теплообменника</t>
  </si>
  <si>
    <t>Уборка придомовой территории 1,2 кв. 2017 г. коэф.  0,8</t>
  </si>
  <si>
    <t>Уборка придомовой территории 1,2 кв. 2017 г. коэф.</t>
  </si>
  <si>
    <t>Уборка придомовой территории 3,4 кв. 2017 г. коэф. 0,8</t>
  </si>
  <si>
    <t>Уборка придомовой территории 3,4 кв. 2017 г. коэф.</t>
  </si>
  <si>
    <t>Адрес: ул. Ленина, д. 24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</si>
</sst>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#,##0.00&quot;р.&quot;"/>
  </numFmts>
  <fonts count="13"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b/>
      <sz val="11"/>
      <color rgb="FF3F3F3F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3F3F3F"/>
      <name val="Times New Roman"/>
      <family val="1"/>
      <charset val="204"/>
    </font>
    <font>
      <sz val="9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2" borderId="1" applyNumberFormat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43" fontId="7" fillId="0" borderId="0" applyFont="0" applyFill="0" applyBorder="0" applyAlignment="0" applyProtection="0"/>
  </cellStyleXfs>
  <cellXfs count="40">
    <xf numFmtId="0" fontId="0" fillId="0" borderId="0" xfId="0"/>
    <xf numFmtId="164" fontId="4" fillId="3" borderId="2" xfId="1" applyNumberFormat="1" applyFont="1" applyFill="1" applyBorder="1" applyAlignment="1">
      <alignment horizontal="center" vertical="center" wrapText="1"/>
    </xf>
    <xf numFmtId="43" fontId="2" fillId="3" borderId="2" xfId="3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2" fontId="4" fillId="3" borderId="2" xfId="1" applyNumberFormat="1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164" fontId="2" fillId="3" borderId="0" xfId="0" applyNumberFormat="1" applyFont="1" applyFill="1" applyAlignment="1">
      <alignment horizontal="center" vertical="center" wrapText="1"/>
    </xf>
    <xf numFmtId="0" fontId="5" fillId="3" borderId="2" xfId="2" applyFont="1" applyFill="1" applyBorder="1" applyAlignment="1" applyProtection="1">
      <alignment horizontal="center" vertical="center" wrapText="1"/>
    </xf>
    <xf numFmtId="43" fontId="4" fillId="3" borderId="2" xfId="3" applyFont="1" applyFill="1" applyBorder="1" applyAlignment="1">
      <alignment horizontal="center" vertical="center" wrapText="1"/>
    </xf>
    <xf numFmtId="164" fontId="2" fillId="3" borderId="2" xfId="0" applyNumberFormat="1" applyFont="1" applyFill="1" applyBorder="1" applyAlignment="1">
      <alignment horizontal="center" vertical="center" wrapText="1"/>
    </xf>
    <xf numFmtId="2" fontId="6" fillId="3" borderId="2" xfId="0" applyNumberFormat="1" applyFont="1" applyFill="1" applyBorder="1" applyAlignment="1">
      <alignment horizontal="center" vertical="center" wrapText="1"/>
    </xf>
    <xf numFmtId="164" fontId="8" fillId="3" borderId="2" xfId="0" applyNumberFormat="1" applyFont="1" applyFill="1" applyBorder="1" applyAlignment="1">
      <alignment horizontal="center" vertical="center" wrapText="1"/>
    </xf>
    <xf numFmtId="2" fontId="8" fillId="3" borderId="2" xfId="0" applyNumberFormat="1" applyFont="1" applyFill="1" applyBorder="1" applyAlignment="1">
      <alignment horizontal="center" vertical="center" wrapText="1"/>
    </xf>
    <xf numFmtId="164" fontId="6" fillId="3" borderId="2" xfId="3" applyNumberFormat="1" applyFont="1" applyFill="1" applyBorder="1" applyAlignment="1">
      <alignment horizontal="center" vertical="center" wrapText="1"/>
    </xf>
    <xf numFmtId="2" fontId="6" fillId="3" borderId="2" xfId="3" applyNumberFormat="1" applyFont="1" applyFill="1" applyBorder="1" applyAlignment="1">
      <alignment horizontal="center" vertical="center" wrapText="1"/>
    </xf>
    <xf numFmtId="164" fontId="6" fillId="3" borderId="2" xfId="0" applyNumberFormat="1" applyFont="1" applyFill="1" applyBorder="1" applyAlignment="1">
      <alignment horizontal="center" vertical="center" wrapText="1"/>
    </xf>
    <xf numFmtId="2" fontId="2" fillId="3" borderId="0" xfId="0" applyNumberFormat="1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43" fontId="2" fillId="3" borderId="0" xfId="3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wrapText="1"/>
    </xf>
    <xf numFmtId="0" fontId="4" fillId="3" borderId="2" xfId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wrapText="1"/>
    </xf>
    <xf numFmtId="0" fontId="10" fillId="3" borderId="2" xfId="2" applyFont="1" applyFill="1" applyBorder="1" applyAlignment="1" applyProtection="1">
      <alignment horizontal="center" vertical="center" wrapText="1"/>
    </xf>
    <xf numFmtId="2" fontId="11" fillId="3" borderId="2" xfId="1" applyNumberFormat="1" applyFont="1" applyFill="1" applyBorder="1" applyAlignment="1">
      <alignment horizontal="center" vertical="center" wrapText="1"/>
    </xf>
    <xf numFmtId="0" fontId="0" fillId="3" borderId="0" xfId="0" applyFill="1"/>
    <xf numFmtId="0" fontId="2" fillId="3" borderId="2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 vertical="center" wrapText="1"/>
    </xf>
    <xf numFmtId="2" fontId="2" fillId="3" borderId="2" xfId="0" applyNumberFormat="1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2" fontId="2" fillId="3" borderId="2" xfId="0" applyNumberFormat="1" applyFont="1" applyFill="1" applyBorder="1" applyAlignment="1">
      <alignment horizontal="center" vertical="center" wrapText="1"/>
    </xf>
    <xf numFmtId="4" fontId="12" fillId="3" borderId="2" xfId="0" applyNumberFormat="1" applyFont="1" applyFill="1" applyBorder="1" applyAlignment="1">
      <alignment horizontal="center" vertical="top" wrapText="1"/>
    </xf>
    <xf numFmtId="2" fontId="2" fillId="3" borderId="0" xfId="0" applyNumberFormat="1" applyFont="1" applyFill="1" applyAlignment="1">
      <alignment horizontal="center" wrapText="1"/>
    </xf>
    <xf numFmtId="2" fontId="0" fillId="4" borderId="0" xfId="0" applyNumberFormat="1" applyFill="1"/>
    <xf numFmtId="0" fontId="12" fillId="0" borderId="2" xfId="0" applyNumberFormat="1" applyFont="1" applyBorder="1" applyAlignment="1">
      <alignment horizontal="center" vertical="top" wrapText="1"/>
    </xf>
    <xf numFmtId="0" fontId="11" fillId="3" borderId="2" xfId="1" applyFont="1" applyFill="1" applyBorder="1" applyAlignment="1">
      <alignment horizontal="center" vertical="center" wrapText="1"/>
    </xf>
    <xf numFmtId="164" fontId="11" fillId="3" borderId="2" xfId="1" applyNumberFormat="1" applyFont="1" applyFill="1" applyBorder="1" applyAlignment="1">
      <alignment horizontal="center" vertical="center" wrapText="1"/>
    </xf>
    <xf numFmtId="0" fontId="4" fillId="3" borderId="2" xfId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/>
    </xf>
  </cellXfs>
  <cellStyles count="4">
    <cellStyle name="Вывод" xfId="1" builtinId="21"/>
    <cellStyle name="Гиперссылка" xfId="2" builtinId="8"/>
    <cellStyle name="Обычный" xfId="0" builtinId="0"/>
    <cellStyle name="Финансовый" xfId="3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6"/>
  <sheetViews>
    <sheetView tabSelected="1" topLeftCell="A94" workbookViewId="0">
      <selection activeCell="G105" sqref="G105"/>
    </sheetView>
  </sheetViews>
  <sheetFormatPr defaultRowHeight="15" outlineLevelRow="2"/>
  <cols>
    <col min="1" max="1" width="59.5703125" style="17" customWidth="1"/>
    <col min="2" max="2" width="15.5703125" style="6" hidden="1" customWidth="1"/>
    <col min="3" max="3" width="15.5703125" style="16" customWidth="1"/>
    <col min="4" max="4" width="9.28515625" style="17" customWidth="1"/>
    <col min="5" max="5" width="14.42578125" style="18" customWidth="1"/>
    <col min="6" max="6" width="19.28515625" style="19" customWidth="1"/>
    <col min="7" max="16384" width="9.140625" style="19"/>
  </cols>
  <sheetData>
    <row r="1" spans="1:5" ht="37.5" customHeight="1">
      <c r="A1" s="29" t="s">
        <v>8</v>
      </c>
      <c r="B1" s="29"/>
      <c r="C1" s="29"/>
      <c r="D1" s="29"/>
      <c r="E1" s="29"/>
    </row>
    <row r="2" spans="1:5" ht="17.25" customHeight="1">
      <c r="A2" s="27" t="s">
        <v>147</v>
      </c>
      <c r="B2" s="9" t="s">
        <v>6</v>
      </c>
      <c r="C2" s="31" t="s">
        <v>9</v>
      </c>
      <c r="D2" s="31"/>
      <c r="E2" s="31"/>
    </row>
    <row r="3" spans="1:5" ht="57">
      <c r="A3" s="20" t="s">
        <v>4</v>
      </c>
      <c r="B3" s="1" t="s">
        <v>1</v>
      </c>
      <c r="C3" s="4" t="s">
        <v>36</v>
      </c>
      <c r="D3" s="7" t="s">
        <v>2</v>
      </c>
      <c r="E3" s="8" t="s">
        <v>3</v>
      </c>
    </row>
    <row r="4" spans="1:5">
      <c r="A4" s="20" t="s">
        <v>10</v>
      </c>
      <c r="B4" s="1"/>
      <c r="C4" s="4">
        <v>-295918.03999999998</v>
      </c>
      <c r="D4" s="22" t="s">
        <v>35</v>
      </c>
      <c r="E4" s="8"/>
    </row>
    <row r="5" spans="1:5">
      <c r="A5" s="38" t="s">
        <v>39</v>
      </c>
      <c r="B5" s="38"/>
      <c r="C5" s="38"/>
      <c r="D5" s="38"/>
      <c r="E5" s="38"/>
    </row>
    <row r="6" spans="1:5" ht="28.5">
      <c r="A6" s="20" t="s">
        <v>11</v>
      </c>
      <c r="B6" s="1"/>
      <c r="C6" s="4">
        <v>1470742.99</v>
      </c>
      <c r="D6" s="22" t="s">
        <v>35</v>
      </c>
      <c r="E6" s="8"/>
    </row>
    <row r="7" spans="1:5">
      <c r="A7" s="20" t="s">
        <v>12</v>
      </c>
      <c r="B7" s="1"/>
      <c r="C7" s="4">
        <v>1329786.29</v>
      </c>
      <c r="D7" s="22" t="s">
        <v>35</v>
      </c>
      <c r="E7" s="8"/>
    </row>
    <row r="8" spans="1:5">
      <c r="A8" s="20" t="s">
        <v>38</v>
      </c>
      <c r="B8" s="1"/>
      <c r="C8" s="4">
        <f>C7-C6</f>
        <v>-140956.69999999995</v>
      </c>
      <c r="D8" s="22" t="s">
        <v>35</v>
      </c>
      <c r="E8" s="8"/>
    </row>
    <row r="9" spans="1:5">
      <c r="A9" s="20" t="s">
        <v>13</v>
      </c>
      <c r="B9" s="1"/>
      <c r="C9" s="4">
        <f>SUM(C10:C14)</f>
        <v>174319.05</v>
      </c>
      <c r="D9" s="22" t="s">
        <v>35</v>
      </c>
      <c r="E9" s="8"/>
    </row>
    <row r="10" spans="1:5">
      <c r="A10" s="20" t="s">
        <v>14</v>
      </c>
      <c r="B10" s="1"/>
      <c r="C10" s="23">
        <f>12*1057.28+12*1200</f>
        <v>27087.360000000001</v>
      </c>
      <c r="D10" s="22" t="s">
        <v>35</v>
      </c>
      <c r="E10" s="8"/>
    </row>
    <row r="11" spans="1:5">
      <c r="A11" s="35" t="s">
        <v>40</v>
      </c>
      <c r="B11" s="35"/>
      <c r="C11" s="32">
        <v>3404.52</v>
      </c>
      <c r="D11" s="22" t="s">
        <v>35</v>
      </c>
      <c r="E11" s="8"/>
    </row>
    <row r="12" spans="1:5">
      <c r="A12" s="35" t="s">
        <v>41</v>
      </c>
      <c r="B12" s="35"/>
      <c r="C12" s="32">
        <v>10267.61</v>
      </c>
      <c r="D12" s="22" t="s">
        <v>35</v>
      </c>
      <c r="E12" s="8"/>
    </row>
    <row r="13" spans="1:5">
      <c r="A13" s="35" t="s">
        <v>42</v>
      </c>
      <c r="B13" s="35"/>
      <c r="C13" s="32">
        <v>47874.81</v>
      </c>
      <c r="D13" s="22" t="s">
        <v>35</v>
      </c>
      <c r="E13" s="8"/>
    </row>
    <row r="14" spans="1:5">
      <c r="A14" s="36" t="s">
        <v>43</v>
      </c>
      <c r="B14" s="37"/>
      <c r="C14" s="23">
        <v>85684.75</v>
      </c>
      <c r="D14" s="22" t="s">
        <v>35</v>
      </c>
      <c r="E14" s="8"/>
    </row>
    <row r="15" spans="1:5">
      <c r="A15" s="27" t="s">
        <v>15</v>
      </c>
      <c r="B15" s="9"/>
      <c r="C15" s="10">
        <f>C6+C9</f>
        <v>1645062.04</v>
      </c>
      <c r="D15" s="22" t="s">
        <v>35</v>
      </c>
      <c r="E15" s="2"/>
    </row>
    <row r="16" spans="1:5">
      <c r="A16" s="30" t="s">
        <v>16</v>
      </c>
      <c r="B16" s="30"/>
      <c r="C16" s="30"/>
      <c r="D16" s="30"/>
      <c r="E16" s="30"/>
    </row>
    <row r="17" spans="1:6" ht="28.5">
      <c r="A17" s="27" t="s">
        <v>17</v>
      </c>
      <c r="B17" s="9" t="e">
        <f>#REF!</f>
        <v>#REF!</v>
      </c>
      <c r="C17" s="10">
        <f>SUM(C18:C19)</f>
        <v>228242.34000000003</v>
      </c>
      <c r="D17" s="3"/>
      <c r="E17" s="2"/>
      <c r="F17" s="33">
        <f>C17+C20+C23+C27+C95+C98+C102+C106+C107</f>
        <v>716864.18</v>
      </c>
    </row>
    <row r="18" spans="1:6" customFormat="1" outlineLevel="2">
      <c r="A18" s="39" t="s">
        <v>87</v>
      </c>
      <c r="B18" s="39" t="s">
        <v>88</v>
      </c>
      <c r="C18" s="39">
        <v>110482.52</v>
      </c>
      <c r="D18" s="39" t="s">
        <v>51</v>
      </c>
      <c r="E18" s="39">
        <v>33078.6</v>
      </c>
    </row>
    <row r="19" spans="1:6" customFormat="1" outlineLevel="2">
      <c r="A19" s="39" t="s">
        <v>89</v>
      </c>
      <c r="B19" s="39" t="s">
        <v>90</v>
      </c>
      <c r="C19" s="39">
        <v>117759.82</v>
      </c>
      <c r="D19" s="39" t="s">
        <v>51</v>
      </c>
      <c r="E19" s="39">
        <v>33078.6</v>
      </c>
    </row>
    <row r="20" spans="1:6" ht="28.5">
      <c r="A20" s="27" t="s">
        <v>18</v>
      </c>
      <c r="B20" s="9" t="e">
        <f>#REF!</f>
        <v>#REF!</v>
      </c>
      <c r="C20" s="10">
        <f>SUM(C21:C22)</f>
        <v>82365.739999999991</v>
      </c>
      <c r="D20" s="3"/>
      <c r="E20" s="2"/>
    </row>
    <row r="21" spans="1:6" customFormat="1" outlineLevel="2">
      <c r="A21" s="39" t="s">
        <v>85</v>
      </c>
      <c r="B21" s="39" t="s">
        <v>85</v>
      </c>
      <c r="C21" s="39">
        <v>41348.28</v>
      </c>
      <c r="D21" s="39" t="s">
        <v>51</v>
      </c>
      <c r="E21" s="39">
        <v>33078.6</v>
      </c>
    </row>
    <row r="22" spans="1:6" customFormat="1" outlineLevel="2">
      <c r="A22" s="39" t="s">
        <v>86</v>
      </c>
      <c r="B22" s="39" t="s">
        <v>86</v>
      </c>
      <c r="C22" s="39">
        <v>41017.46</v>
      </c>
      <c r="D22" s="39" t="s">
        <v>51</v>
      </c>
      <c r="E22" s="39">
        <v>33078.6</v>
      </c>
    </row>
    <row r="23" spans="1:6" ht="28.5">
      <c r="A23" s="27" t="s">
        <v>19</v>
      </c>
      <c r="B23" s="11" t="e">
        <f>#REF!+#REF!</f>
        <v>#REF!</v>
      </c>
      <c r="C23" s="10">
        <f>SUM(C24:C26)</f>
        <v>128590.04000000001</v>
      </c>
      <c r="D23" s="5"/>
      <c r="E23" s="2"/>
    </row>
    <row r="24" spans="1:6" customFormat="1" outlineLevel="2">
      <c r="A24" s="39" t="s">
        <v>44</v>
      </c>
      <c r="B24" s="39" t="s">
        <v>44</v>
      </c>
      <c r="C24" s="39">
        <v>54867.8</v>
      </c>
      <c r="D24" s="39" t="s">
        <v>45</v>
      </c>
      <c r="E24" s="39">
        <v>1222</v>
      </c>
    </row>
    <row r="25" spans="1:6" customFormat="1" outlineLevel="2">
      <c r="A25" s="39" t="s">
        <v>46</v>
      </c>
      <c r="B25" s="39" t="s">
        <v>46</v>
      </c>
      <c r="C25" s="39">
        <v>65290.44</v>
      </c>
      <c r="D25" s="39" t="s">
        <v>45</v>
      </c>
      <c r="E25" s="39">
        <v>1212</v>
      </c>
    </row>
    <row r="26" spans="1:6" customFormat="1" outlineLevel="2">
      <c r="A26" s="39" t="s">
        <v>47</v>
      </c>
      <c r="B26" s="39" t="s">
        <v>47</v>
      </c>
      <c r="C26" s="39">
        <v>8431.7999999999993</v>
      </c>
      <c r="D26" s="39" t="s">
        <v>45</v>
      </c>
      <c r="E26" s="39">
        <v>1222</v>
      </c>
    </row>
    <row r="27" spans="1:6" ht="42.75">
      <c r="A27" s="27" t="s">
        <v>20</v>
      </c>
      <c r="B27" s="9"/>
      <c r="C27" s="10">
        <f>SUM(C28:C33)</f>
        <v>36199.449999999997</v>
      </c>
      <c r="D27" s="3"/>
      <c r="E27" s="2"/>
    </row>
    <row r="28" spans="1:6" customFormat="1" outlineLevel="2">
      <c r="A28" s="39" t="s">
        <v>50</v>
      </c>
      <c r="B28" s="39" t="s">
        <v>50</v>
      </c>
      <c r="C28" s="39">
        <v>2646.29</v>
      </c>
      <c r="D28" s="39" t="s">
        <v>51</v>
      </c>
      <c r="E28" s="39">
        <v>33078.6</v>
      </c>
    </row>
    <row r="29" spans="1:6" customFormat="1" outlineLevel="2">
      <c r="A29" s="39" t="s">
        <v>69</v>
      </c>
      <c r="B29" s="39" t="s">
        <v>70</v>
      </c>
      <c r="C29" s="39">
        <v>3075.07</v>
      </c>
      <c r="D29" s="39" t="s">
        <v>51</v>
      </c>
      <c r="E29" s="39">
        <v>62.564999999999998</v>
      </c>
    </row>
    <row r="30" spans="1:6" customFormat="1" outlineLevel="2">
      <c r="A30" s="39" t="s">
        <v>97</v>
      </c>
      <c r="B30" s="39" t="s">
        <v>97</v>
      </c>
      <c r="C30" s="39">
        <v>2513.9699999999998</v>
      </c>
      <c r="D30" s="39" t="s">
        <v>51</v>
      </c>
      <c r="E30" s="39">
        <v>33078.6</v>
      </c>
    </row>
    <row r="31" spans="1:6" customFormat="1" outlineLevel="2">
      <c r="A31" s="39" t="s">
        <v>98</v>
      </c>
      <c r="B31" s="39" t="s">
        <v>99</v>
      </c>
      <c r="C31" s="39">
        <v>3308.4</v>
      </c>
      <c r="D31" s="39" t="s">
        <v>51</v>
      </c>
      <c r="E31" s="39">
        <v>158.221</v>
      </c>
    </row>
    <row r="32" spans="1:6" customFormat="1" outlineLevel="2">
      <c r="A32" s="39" t="s">
        <v>100</v>
      </c>
      <c r="B32" s="39" t="s">
        <v>101</v>
      </c>
      <c r="C32" s="39">
        <v>4631</v>
      </c>
      <c r="D32" s="39" t="s">
        <v>51</v>
      </c>
      <c r="E32" s="39">
        <v>33078.6</v>
      </c>
    </row>
    <row r="33" spans="1:6" customFormat="1" outlineLevel="2">
      <c r="A33" s="39" t="s">
        <v>102</v>
      </c>
      <c r="B33" s="39" t="s">
        <v>103</v>
      </c>
      <c r="C33" s="39">
        <v>20024.72</v>
      </c>
      <c r="D33" s="39" t="s">
        <v>51</v>
      </c>
      <c r="E33" s="39">
        <v>5995.4250000000002</v>
      </c>
    </row>
    <row r="34" spans="1:6" ht="42.75" outlineLevel="1">
      <c r="A34" s="27" t="s">
        <v>21</v>
      </c>
      <c r="B34" s="21"/>
      <c r="C34" s="10">
        <f>SUM(C35:C59)</f>
        <v>279315.76999999996</v>
      </c>
      <c r="D34" s="21"/>
      <c r="E34" s="21"/>
    </row>
    <row r="35" spans="1:6" customFormat="1" outlineLevel="2">
      <c r="A35" s="39" t="s">
        <v>58</v>
      </c>
      <c r="B35" s="39" t="s">
        <v>58</v>
      </c>
      <c r="C35" s="39">
        <v>395.71</v>
      </c>
      <c r="D35" s="39" t="s">
        <v>59</v>
      </c>
      <c r="E35" s="39">
        <v>1</v>
      </c>
      <c r="F35" s="34">
        <f>C34+C60+C103+C104+C105</f>
        <v>383281.58999999997</v>
      </c>
    </row>
    <row r="36" spans="1:6" customFormat="1" outlineLevel="2">
      <c r="A36" s="39" t="s">
        <v>60</v>
      </c>
      <c r="B36" s="39" t="s">
        <v>61</v>
      </c>
      <c r="C36" s="39">
        <v>431.2</v>
      </c>
      <c r="D36" s="39" t="s">
        <v>59</v>
      </c>
      <c r="E36" s="39">
        <v>2</v>
      </c>
    </row>
    <row r="37" spans="1:6" customFormat="1" outlineLevel="2">
      <c r="A37" s="39" t="s">
        <v>62</v>
      </c>
      <c r="B37" s="39" t="s">
        <v>62</v>
      </c>
      <c r="C37" s="39">
        <v>232.75</v>
      </c>
      <c r="D37" s="39" t="s">
        <v>63</v>
      </c>
      <c r="E37" s="39">
        <v>1.3</v>
      </c>
    </row>
    <row r="38" spans="1:6" customFormat="1" outlineLevel="2">
      <c r="A38" s="39" t="s">
        <v>72</v>
      </c>
      <c r="B38" s="39" t="s">
        <v>72</v>
      </c>
      <c r="C38" s="39">
        <v>520.01</v>
      </c>
      <c r="D38" s="39" t="s">
        <v>59</v>
      </c>
      <c r="E38" s="39">
        <v>1</v>
      </c>
    </row>
    <row r="39" spans="1:6" customFormat="1" outlineLevel="2">
      <c r="A39" s="39" t="s">
        <v>74</v>
      </c>
      <c r="B39" s="39" t="s">
        <v>74</v>
      </c>
      <c r="C39" s="39">
        <v>979.5</v>
      </c>
      <c r="D39" s="39" t="s">
        <v>59</v>
      </c>
      <c r="E39" s="39">
        <v>3</v>
      </c>
    </row>
    <row r="40" spans="1:6" customFormat="1" outlineLevel="2">
      <c r="A40" s="39" t="s">
        <v>76</v>
      </c>
      <c r="B40" s="39" t="s">
        <v>76</v>
      </c>
      <c r="C40" s="39">
        <v>3958.48</v>
      </c>
      <c r="D40" s="39" t="s">
        <v>51</v>
      </c>
      <c r="E40" s="39">
        <v>4</v>
      </c>
    </row>
    <row r="41" spans="1:6" customFormat="1" outlineLevel="2">
      <c r="A41" s="39" t="s">
        <v>91</v>
      </c>
      <c r="B41" s="39" t="s">
        <v>92</v>
      </c>
      <c r="C41" s="39">
        <v>4434.18</v>
      </c>
      <c r="D41" s="39" t="s">
        <v>59</v>
      </c>
      <c r="E41" s="39">
        <v>2</v>
      </c>
    </row>
    <row r="42" spans="1:6" customFormat="1" outlineLevel="2">
      <c r="A42" s="39" t="s">
        <v>96</v>
      </c>
      <c r="B42" s="39" t="s">
        <v>96</v>
      </c>
      <c r="C42" s="39">
        <v>408.39</v>
      </c>
      <c r="D42" s="39" t="s">
        <v>51</v>
      </c>
      <c r="E42" s="39">
        <v>1</v>
      </c>
    </row>
    <row r="43" spans="1:6" customFormat="1" outlineLevel="2">
      <c r="A43" s="39" t="s">
        <v>104</v>
      </c>
      <c r="B43" s="39" t="s">
        <v>105</v>
      </c>
      <c r="C43" s="39">
        <v>414.07</v>
      </c>
      <c r="D43" s="39" t="s">
        <v>59</v>
      </c>
      <c r="E43" s="39">
        <v>1</v>
      </c>
    </row>
    <row r="44" spans="1:6" customFormat="1" outlineLevel="2">
      <c r="A44" s="39" t="s">
        <v>109</v>
      </c>
      <c r="B44" s="39" t="s">
        <v>109</v>
      </c>
      <c r="C44" s="39">
        <v>419.67</v>
      </c>
      <c r="D44" s="39" t="s">
        <v>59</v>
      </c>
      <c r="E44" s="39">
        <v>1</v>
      </c>
    </row>
    <row r="45" spans="1:6" customFormat="1" outlineLevel="2">
      <c r="A45" s="39" t="s">
        <v>111</v>
      </c>
      <c r="B45" s="39" t="s">
        <v>111</v>
      </c>
      <c r="C45" s="39">
        <v>3129.48</v>
      </c>
      <c r="D45" s="39" t="s">
        <v>59</v>
      </c>
      <c r="E45" s="39">
        <v>36</v>
      </c>
    </row>
    <row r="46" spans="1:6" customFormat="1" outlineLevel="2">
      <c r="A46" s="39" t="s">
        <v>112</v>
      </c>
      <c r="B46" s="39" t="s">
        <v>112</v>
      </c>
      <c r="C46" s="39">
        <v>178.84</v>
      </c>
      <c r="D46" s="39" t="s">
        <v>59</v>
      </c>
      <c r="E46" s="39">
        <v>1</v>
      </c>
    </row>
    <row r="47" spans="1:6" customFormat="1" outlineLevel="2">
      <c r="A47" s="39" t="s">
        <v>113</v>
      </c>
      <c r="B47" s="39" t="s">
        <v>113</v>
      </c>
      <c r="C47" s="39">
        <v>575.4</v>
      </c>
      <c r="D47" s="39" t="s">
        <v>59</v>
      </c>
      <c r="E47" s="39">
        <v>4</v>
      </c>
    </row>
    <row r="48" spans="1:6" customFormat="1" outlineLevel="2">
      <c r="A48" s="39" t="s">
        <v>114</v>
      </c>
      <c r="B48" s="39" t="s">
        <v>114</v>
      </c>
      <c r="C48" s="39">
        <v>121.13</v>
      </c>
      <c r="D48" s="39" t="s">
        <v>79</v>
      </c>
      <c r="E48" s="39">
        <v>0.8</v>
      </c>
    </row>
    <row r="49" spans="1:5" customFormat="1" outlineLevel="2">
      <c r="A49" s="39" t="s">
        <v>118</v>
      </c>
      <c r="B49" s="39" t="s">
        <v>118</v>
      </c>
      <c r="C49" s="39">
        <v>1677.98</v>
      </c>
      <c r="D49" s="39" t="s">
        <v>63</v>
      </c>
      <c r="E49" s="39">
        <v>7.5</v>
      </c>
    </row>
    <row r="50" spans="1:5" customFormat="1" outlineLevel="2">
      <c r="A50" s="39" t="s">
        <v>119</v>
      </c>
      <c r="B50" s="39" t="s">
        <v>119</v>
      </c>
      <c r="C50" s="39">
        <v>2429.2399999999998</v>
      </c>
      <c r="D50" s="39" t="s">
        <v>59</v>
      </c>
      <c r="E50" s="39">
        <v>4</v>
      </c>
    </row>
    <row r="51" spans="1:5" customFormat="1" outlineLevel="2">
      <c r="A51" s="39" t="s">
        <v>120</v>
      </c>
      <c r="B51" s="39" t="s">
        <v>121</v>
      </c>
      <c r="C51" s="39">
        <v>1593.82</v>
      </c>
      <c r="D51" s="39" t="s">
        <v>59</v>
      </c>
      <c r="E51" s="39">
        <v>2</v>
      </c>
    </row>
    <row r="52" spans="1:5" customFormat="1" outlineLevel="2">
      <c r="A52" s="39" t="s">
        <v>124</v>
      </c>
      <c r="B52" s="39" t="s">
        <v>124</v>
      </c>
      <c r="C52" s="39">
        <v>3984.27</v>
      </c>
      <c r="D52" s="39" t="s">
        <v>59</v>
      </c>
      <c r="E52" s="39">
        <v>3</v>
      </c>
    </row>
    <row r="53" spans="1:5" customFormat="1" outlineLevel="2">
      <c r="A53" s="39" t="s">
        <v>126</v>
      </c>
      <c r="B53" s="39" t="s">
        <v>127</v>
      </c>
      <c r="C53" s="39">
        <v>577.05999999999995</v>
      </c>
      <c r="D53" s="39" t="s">
        <v>59</v>
      </c>
      <c r="E53" s="39">
        <v>1</v>
      </c>
    </row>
    <row r="54" spans="1:5" customFormat="1" outlineLevel="2">
      <c r="A54" s="39" t="s">
        <v>128</v>
      </c>
      <c r="B54" s="39" t="s">
        <v>128</v>
      </c>
      <c r="C54" s="39">
        <v>345.91</v>
      </c>
      <c r="D54" s="39" t="s">
        <v>59</v>
      </c>
      <c r="E54" s="39">
        <v>1</v>
      </c>
    </row>
    <row r="55" spans="1:5" customFormat="1" outlineLevel="2">
      <c r="A55" s="39" t="s">
        <v>129</v>
      </c>
      <c r="B55" s="39" t="s">
        <v>129</v>
      </c>
      <c r="C55" s="39">
        <v>64531</v>
      </c>
      <c r="D55" s="39" t="s">
        <v>130</v>
      </c>
      <c r="E55" s="39">
        <v>1</v>
      </c>
    </row>
    <row r="56" spans="1:5" customFormat="1" outlineLevel="2">
      <c r="A56" s="39" t="s">
        <v>131</v>
      </c>
      <c r="B56" s="39" t="s">
        <v>131</v>
      </c>
      <c r="C56" s="39">
        <v>178601</v>
      </c>
      <c r="D56" s="39" t="s">
        <v>130</v>
      </c>
      <c r="E56" s="39">
        <v>1</v>
      </c>
    </row>
    <row r="57" spans="1:5" customFormat="1" outlineLevel="2">
      <c r="A57" s="39" t="s">
        <v>136</v>
      </c>
      <c r="B57" s="39" t="s">
        <v>137</v>
      </c>
      <c r="C57" s="39">
        <v>6379.24</v>
      </c>
      <c r="D57" s="39" t="s">
        <v>51</v>
      </c>
      <c r="E57" s="39">
        <v>1.85</v>
      </c>
    </row>
    <row r="58" spans="1:5" customFormat="1" outlineLevel="2">
      <c r="A58" s="39" t="s">
        <v>138</v>
      </c>
      <c r="B58" s="39" t="s">
        <v>138</v>
      </c>
      <c r="C58" s="39">
        <v>944.76</v>
      </c>
      <c r="D58" s="39" t="s">
        <v>59</v>
      </c>
      <c r="E58" s="39">
        <v>2</v>
      </c>
    </row>
    <row r="59" spans="1:5" customFormat="1" outlineLevel="2">
      <c r="A59" s="39" t="s">
        <v>139</v>
      </c>
      <c r="B59" s="39" t="s">
        <v>139</v>
      </c>
      <c r="C59" s="39">
        <v>2052.6799999999998</v>
      </c>
      <c r="D59" s="39" t="s">
        <v>59</v>
      </c>
      <c r="E59" s="39">
        <v>1</v>
      </c>
    </row>
    <row r="60" spans="1:5" s="24" customFormat="1" ht="52.5" customHeight="1" outlineLevel="2">
      <c r="A60" s="27" t="s">
        <v>22</v>
      </c>
      <c r="B60" s="25"/>
      <c r="C60" s="26">
        <f>SUM(C61:C87)</f>
        <v>96885.87</v>
      </c>
      <c r="D60" s="25"/>
      <c r="E60" s="25"/>
    </row>
    <row r="61" spans="1:5" customFormat="1" outlineLevel="2">
      <c r="A61" s="39" t="s">
        <v>48</v>
      </c>
      <c r="B61" s="39" t="s">
        <v>48</v>
      </c>
      <c r="C61" s="39">
        <v>2422.65</v>
      </c>
      <c r="D61" s="39" t="s">
        <v>49</v>
      </c>
      <c r="E61" s="39">
        <v>5</v>
      </c>
    </row>
    <row r="62" spans="1:5" customFormat="1" outlineLevel="2">
      <c r="A62" s="39" t="s">
        <v>53</v>
      </c>
      <c r="B62" s="39" t="s">
        <v>54</v>
      </c>
      <c r="C62" s="39">
        <v>381.22</v>
      </c>
      <c r="D62" s="39" t="s">
        <v>55</v>
      </c>
      <c r="E62" s="39">
        <v>1</v>
      </c>
    </row>
    <row r="63" spans="1:5" customFormat="1" outlineLevel="2">
      <c r="A63" s="39" t="s">
        <v>56</v>
      </c>
      <c r="B63" s="39" t="s">
        <v>56</v>
      </c>
      <c r="C63" s="39">
        <v>4046.8</v>
      </c>
      <c r="D63" s="39" t="s">
        <v>57</v>
      </c>
      <c r="E63" s="39">
        <v>5</v>
      </c>
    </row>
    <row r="64" spans="1:5" customFormat="1" outlineLevel="2">
      <c r="A64" s="39" t="s">
        <v>66</v>
      </c>
      <c r="B64" s="39" t="s">
        <v>66</v>
      </c>
      <c r="C64" s="39">
        <v>749.3</v>
      </c>
      <c r="D64" s="39" t="s">
        <v>67</v>
      </c>
      <c r="E64" s="39">
        <v>5</v>
      </c>
    </row>
    <row r="65" spans="1:5" customFormat="1" outlineLevel="2">
      <c r="A65" s="39" t="s">
        <v>68</v>
      </c>
      <c r="B65" s="39" t="s">
        <v>68</v>
      </c>
      <c r="C65" s="39">
        <v>289.19</v>
      </c>
      <c r="D65" s="39" t="s">
        <v>59</v>
      </c>
      <c r="E65" s="39">
        <v>1</v>
      </c>
    </row>
    <row r="66" spans="1:5" customFormat="1" outlineLevel="2">
      <c r="A66" s="39" t="s">
        <v>73</v>
      </c>
      <c r="B66" s="39" t="s">
        <v>73</v>
      </c>
      <c r="C66" s="39">
        <v>2010.74</v>
      </c>
      <c r="D66" s="39" t="s">
        <v>59</v>
      </c>
      <c r="E66" s="39">
        <v>1</v>
      </c>
    </row>
    <row r="67" spans="1:5" customFormat="1" outlineLevel="2">
      <c r="A67" s="39" t="s">
        <v>75</v>
      </c>
      <c r="B67" s="39" t="s">
        <v>75</v>
      </c>
      <c r="C67" s="39">
        <v>1265.26</v>
      </c>
      <c r="D67" s="39" t="s">
        <v>59</v>
      </c>
      <c r="E67" s="39">
        <v>1</v>
      </c>
    </row>
    <row r="68" spans="1:5" customFormat="1" outlineLevel="2">
      <c r="A68" s="39" t="s">
        <v>77</v>
      </c>
      <c r="B68" s="39" t="s">
        <v>77</v>
      </c>
      <c r="C68" s="39">
        <v>14450.56</v>
      </c>
      <c r="D68" s="39" t="s">
        <v>63</v>
      </c>
      <c r="E68" s="39">
        <v>16</v>
      </c>
    </row>
    <row r="69" spans="1:5" customFormat="1" outlineLevel="2">
      <c r="A69" s="39" t="s">
        <v>78</v>
      </c>
      <c r="B69" s="39" t="s">
        <v>78</v>
      </c>
      <c r="C69" s="39">
        <v>5111.32</v>
      </c>
      <c r="D69" s="39" t="s">
        <v>79</v>
      </c>
      <c r="E69" s="39">
        <v>4</v>
      </c>
    </row>
    <row r="70" spans="1:5" customFormat="1" outlineLevel="2">
      <c r="A70" s="39" t="s">
        <v>80</v>
      </c>
      <c r="B70" s="39" t="s">
        <v>80</v>
      </c>
      <c r="C70" s="39">
        <v>2447.8000000000002</v>
      </c>
      <c r="D70" s="39" t="s">
        <v>63</v>
      </c>
      <c r="E70" s="39">
        <v>3.5</v>
      </c>
    </row>
    <row r="71" spans="1:5" customFormat="1" outlineLevel="2">
      <c r="A71" s="39" t="s">
        <v>81</v>
      </c>
      <c r="B71" s="39" t="s">
        <v>81</v>
      </c>
      <c r="C71" s="39">
        <v>12778.3</v>
      </c>
      <c r="D71" s="39" t="s">
        <v>79</v>
      </c>
      <c r="E71" s="39">
        <v>10</v>
      </c>
    </row>
    <row r="72" spans="1:5" customFormat="1" outlineLevel="2">
      <c r="A72" s="39" t="s">
        <v>82</v>
      </c>
      <c r="B72" s="39" t="s">
        <v>82</v>
      </c>
      <c r="C72" s="39">
        <v>8773.2000000000007</v>
      </c>
      <c r="D72" s="39" t="s">
        <v>63</v>
      </c>
      <c r="E72" s="39">
        <v>8</v>
      </c>
    </row>
    <row r="73" spans="1:5" customFormat="1" outlineLevel="2">
      <c r="A73" s="39" t="s">
        <v>93</v>
      </c>
      <c r="B73" s="39" t="s">
        <v>93</v>
      </c>
      <c r="C73" s="39">
        <v>359.2</v>
      </c>
      <c r="D73" s="39" t="s">
        <v>59</v>
      </c>
      <c r="E73" s="39">
        <v>2</v>
      </c>
    </row>
    <row r="74" spans="1:5" customFormat="1" outlineLevel="2">
      <c r="A74" s="39" t="s">
        <v>94</v>
      </c>
      <c r="B74" s="39" t="s">
        <v>94</v>
      </c>
      <c r="C74" s="39">
        <v>729.36</v>
      </c>
      <c r="D74" s="39" t="s">
        <v>95</v>
      </c>
      <c r="E74" s="39">
        <v>1</v>
      </c>
    </row>
    <row r="75" spans="1:5" customFormat="1" outlineLevel="2">
      <c r="A75" s="39" t="s">
        <v>106</v>
      </c>
      <c r="B75" s="39" t="s">
        <v>106</v>
      </c>
      <c r="C75" s="39">
        <v>684.75</v>
      </c>
      <c r="D75" s="39" t="s">
        <v>59</v>
      </c>
      <c r="E75" s="39">
        <v>1</v>
      </c>
    </row>
    <row r="76" spans="1:5" customFormat="1" outlineLevel="2">
      <c r="A76" s="39" t="s">
        <v>107</v>
      </c>
      <c r="B76" s="39" t="s">
        <v>107</v>
      </c>
      <c r="C76" s="39">
        <v>1643.79</v>
      </c>
      <c r="D76" s="39" t="s">
        <v>59</v>
      </c>
      <c r="E76" s="39">
        <v>1</v>
      </c>
    </row>
    <row r="77" spans="1:5" customFormat="1" outlineLevel="2">
      <c r="A77" s="39" t="s">
        <v>108</v>
      </c>
      <c r="B77" s="39" t="s">
        <v>108</v>
      </c>
      <c r="C77" s="39">
        <v>622.71</v>
      </c>
      <c r="D77" s="39" t="s">
        <v>59</v>
      </c>
      <c r="E77" s="39">
        <v>1</v>
      </c>
    </row>
    <row r="78" spans="1:5" customFormat="1" outlineLevel="2">
      <c r="A78" s="39" t="s">
        <v>110</v>
      </c>
      <c r="B78" s="39" t="s">
        <v>110</v>
      </c>
      <c r="C78" s="39">
        <v>2242.85</v>
      </c>
      <c r="D78" s="39" t="s">
        <v>59</v>
      </c>
      <c r="E78" s="39">
        <v>1</v>
      </c>
    </row>
    <row r="79" spans="1:5" customFormat="1" outlineLevel="2">
      <c r="A79" s="39" t="s">
        <v>122</v>
      </c>
      <c r="B79" s="39" t="s">
        <v>122</v>
      </c>
      <c r="C79" s="39">
        <v>810.42</v>
      </c>
      <c r="D79" s="39" t="s">
        <v>123</v>
      </c>
      <c r="E79" s="39">
        <v>3</v>
      </c>
    </row>
    <row r="80" spans="1:5" customFormat="1" outlineLevel="2">
      <c r="A80" s="39" t="s">
        <v>125</v>
      </c>
      <c r="B80" s="39" t="s">
        <v>125</v>
      </c>
      <c r="C80" s="39">
        <v>2791.74</v>
      </c>
      <c r="D80" s="39" t="s">
        <v>63</v>
      </c>
      <c r="E80" s="39">
        <v>14</v>
      </c>
    </row>
    <row r="81" spans="1:5" customFormat="1" outlineLevel="2">
      <c r="A81" s="39" t="s">
        <v>132</v>
      </c>
      <c r="B81" s="39" t="s">
        <v>132</v>
      </c>
      <c r="C81" s="39">
        <v>903.36</v>
      </c>
      <c r="D81" s="39" t="s">
        <v>59</v>
      </c>
      <c r="E81" s="39">
        <v>8</v>
      </c>
    </row>
    <row r="82" spans="1:5" customFormat="1" outlineLevel="2">
      <c r="A82" s="39" t="s">
        <v>133</v>
      </c>
      <c r="B82" s="39" t="s">
        <v>133</v>
      </c>
      <c r="C82" s="39">
        <v>4972.24</v>
      </c>
      <c r="D82" s="39" t="s">
        <v>57</v>
      </c>
      <c r="E82" s="39">
        <v>8</v>
      </c>
    </row>
    <row r="83" spans="1:5" customFormat="1" outlineLevel="2">
      <c r="A83" s="39" t="s">
        <v>134</v>
      </c>
      <c r="B83" s="39" t="s">
        <v>134</v>
      </c>
      <c r="C83" s="39">
        <v>9044.17</v>
      </c>
      <c r="D83" s="39" t="s">
        <v>59</v>
      </c>
      <c r="E83" s="39">
        <v>1</v>
      </c>
    </row>
    <row r="84" spans="1:5" customFormat="1" outlineLevel="2">
      <c r="A84" s="39" t="s">
        <v>135</v>
      </c>
      <c r="B84" s="39" t="s">
        <v>135</v>
      </c>
      <c r="C84" s="39">
        <v>126.85</v>
      </c>
      <c r="D84" s="39" t="s">
        <v>59</v>
      </c>
      <c r="E84" s="39">
        <v>1</v>
      </c>
    </row>
    <row r="85" spans="1:5" customFormat="1" outlineLevel="2">
      <c r="A85" s="39" t="s">
        <v>140</v>
      </c>
      <c r="B85" s="39" t="s">
        <v>140</v>
      </c>
      <c r="C85" s="39">
        <v>4326.68</v>
      </c>
      <c r="D85" s="39" t="s">
        <v>59</v>
      </c>
      <c r="E85" s="39">
        <v>4</v>
      </c>
    </row>
    <row r="86" spans="1:5" customFormat="1" outlineLevel="2">
      <c r="A86" s="39" t="s">
        <v>141</v>
      </c>
      <c r="B86" s="39" t="s">
        <v>141</v>
      </c>
      <c r="C86" s="39">
        <v>901.41</v>
      </c>
      <c r="D86" s="39" t="s">
        <v>59</v>
      </c>
      <c r="E86" s="39">
        <v>1</v>
      </c>
    </row>
    <row r="87" spans="1:5" customFormat="1" outlineLevel="2">
      <c r="A87" s="39" t="s">
        <v>142</v>
      </c>
      <c r="B87" s="39" t="s">
        <v>142</v>
      </c>
      <c r="C87" s="39">
        <v>12000</v>
      </c>
      <c r="D87" s="39" t="s">
        <v>59</v>
      </c>
      <c r="E87" s="39">
        <v>1</v>
      </c>
    </row>
    <row r="88" spans="1:5" s="24" customFormat="1" ht="28.5" outlineLevel="2">
      <c r="A88" s="27" t="s">
        <v>23</v>
      </c>
      <c r="B88" s="25"/>
      <c r="C88" s="26"/>
      <c r="D88" s="25"/>
      <c r="E88" s="25"/>
    </row>
    <row r="89" spans="1:5" ht="28.5">
      <c r="A89" s="27" t="s">
        <v>24</v>
      </c>
      <c r="B89" s="9" t="e">
        <f>SUM(#REF!)</f>
        <v>#REF!</v>
      </c>
      <c r="C89" s="10">
        <v>0</v>
      </c>
      <c r="D89" s="3"/>
      <c r="E89" s="2"/>
    </row>
    <row r="90" spans="1:5" ht="28.5">
      <c r="A90" s="27" t="s">
        <v>25</v>
      </c>
      <c r="B90" s="9">
        <f>B91</f>
        <v>0</v>
      </c>
      <c r="C90" s="10">
        <f>B90</f>
        <v>0</v>
      </c>
      <c r="D90" s="3"/>
      <c r="E90" s="2"/>
    </row>
    <row r="91" spans="1:5">
      <c r="A91" s="3" t="s">
        <v>0</v>
      </c>
      <c r="B91" s="9"/>
      <c r="C91" s="28">
        <f t="shared" ref="C91" si="0">B91*1.18</f>
        <v>0</v>
      </c>
      <c r="D91" s="3"/>
      <c r="E91" s="2"/>
    </row>
    <row r="92" spans="1:5" ht="28.5">
      <c r="A92" s="27" t="s">
        <v>26</v>
      </c>
      <c r="B92" s="9" t="e">
        <f>#REF!+#REF!</f>
        <v>#REF!</v>
      </c>
      <c r="C92" s="10">
        <v>0</v>
      </c>
      <c r="D92" s="3"/>
      <c r="E92" s="2"/>
    </row>
    <row r="93" spans="1:5" ht="28.5">
      <c r="A93" s="27" t="s">
        <v>27</v>
      </c>
      <c r="B93" s="9" t="e">
        <f>#REF!</f>
        <v>#REF!</v>
      </c>
      <c r="C93" s="10">
        <v>0</v>
      </c>
      <c r="D93" s="3"/>
      <c r="E93" s="2"/>
    </row>
    <row r="94" spans="1:5">
      <c r="A94" s="27"/>
      <c r="B94" s="9"/>
      <c r="C94" s="10"/>
      <c r="D94" s="3"/>
      <c r="E94" s="2"/>
    </row>
    <row r="95" spans="1:5" ht="28.5">
      <c r="A95" s="27" t="s">
        <v>28</v>
      </c>
      <c r="B95" s="9" t="e">
        <f>#REF!+#REF!</f>
        <v>#REF!</v>
      </c>
      <c r="C95" s="10">
        <f>SUM(C96:C97)</f>
        <v>33508.619999999995</v>
      </c>
      <c r="D95" s="3"/>
      <c r="E95" s="2"/>
    </row>
    <row r="96" spans="1:5" customFormat="1" outlineLevel="2">
      <c r="A96" s="39" t="s">
        <v>83</v>
      </c>
      <c r="B96" s="39" t="s">
        <v>83</v>
      </c>
      <c r="C96" s="39">
        <v>17862.439999999999</v>
      </c>
      <c r="D96" s="39" t="s">
        <v>51</v>
      </c>
      <c r="E96" s="39">
        <v>33078.6</v>
      </c>
    </row>
    <row r="97" spans="1:6" customFormat="1" outlineLevel="2">
      <c r="A97" s="39" t="s">
        <v>84</v>
      </c>
      <c r="B97" s="39" t="s">
        <v>84</v>
      </c>
      <c r="C97" s="39">
        <v>15646.18</v>
      </c>
      <c r="D97" s="39" t="s">
        <v>51</v>
      </c>
      <c r="E97" s="39">
        <v>33078.6</v>
      </c>
    </row>
    <row r="98" spans="1:6" ht="42.75">
      <c r="A98" s="27" t="s">
        <v>29</v>
      </c>
      <c r="B98" s="9" t="e">
        <f>#REF!</f>
        <v>#REF!</v>
      </c>
      <c r="C98" s="10">
        <f>SUM(C99:C100)</f>
        <v>20270.02</v>
      </c>
      <c r="D98" s="3"/>
      <c r="E98" s="2"/>
    </row>
    <row r="99" spans="1:6" customFormat="1" outlineLevel="2">
      <c r="A99" s="39" t="s">
        <v>52</v>
      </c>
      <c r="B99" s="39" t="s">
        <v>52</v>
      </c>
      <c r="C99" s="39">
        <v>4216.32</v>
      </c>
      <c r="D99" s="39" t="s">
        <v>51</v>
      </c>
      <c r="E99" s="39">
        <v>2928</v>
      </c>
    </row>
    <row r="100" spans="1:6" customFormat="1" outlineLevel="2">
      <c r="A100" s="39" t="s">
        <v>52</v>
      </c>
      <c r="B100" s="39" t="s">
        <v>52</v>
      </c>
      <c r="C100" s="39">
        <v>16053.7</v>
      </c>
      <c r="D100" s="39" t="s">
        <v>51</v>
      </c>
      <c r="E100" s="39">
        <v>11148.4</v>
      </c>
    </row>
    <row r="101" spans="1:6" ht="57">
      <c r="A101" s="27" t="s">
        <v>30</v>
      </c>
      <c r="B101" s="9" t="e">
        <f>SUM(#REF!)</f>
        <v>#REF!</v>
      </c>
      <c r="C101" s="10">
        <f>SUM(C102:C107)</f>
        <v>194767.91999999998</v>
      </c>
      <c r="D101" s="3"/>
      <c r="E101" s="2"/>
    </row>
    <row r="102" spans="1:6" customFormat="1" outlineLevel="2">
      <c r="A102" s="39" t="s">
        <v>64</v>
      </c>
      <c r="B102" s="39" t="s">
        <v>65</v>
      </c>
      <c r="C102" s="39">
        <v>1124.67</v>
      </c>
      <c r="D102" s="39" t="s">
        <v>51</v>
      </c>
      <c r="E102" s="39">
        <v>66157.2</v>
      </c>
    </row>
    <row r="103" spans="1:6" customFormat="1" outlineLevel="2">
      <c r="A103" s="39" t="s">
        <v>71</v>
      </c>
      <c r="B103" s="39" t="s">
        <v>71</v>
      </c>
      <c r="C103" s="39">
        <v>4680</v>
      </c>
      <c r="D103" s="39" t="s">
        <v>59</v>
      </c>
      <c r="E103" s="39">
        <v>117</v>
      </c>
    </row>
    <row r="104" spans="1:6" customFormat="1" outlineLevel="2">
      <c r="A104" s="39" t="s">
        <v>115</v>
      </c>
      <c r="B104" s="39" t="s">
        <v>115</v>
      </c>
      <c r="C104" s="39">
        <v>180.2</v>
      </c>
      <c r="D104" s="39" t="s">
        <v>116</v>
      </c>
      <c r="E104" s="39">
        <v>10</v>
      </c>
    </row>
    <row r="105" spans="1:6" customFormat="1" outlineLevel="2">
      <c r="A105" s="39" t="s">
        <v>117</v>
      </c>
      <c r="B105" s="39" t="s">
        <v>117</v>
      </c>
      <c r="C105" s="39">
        <v>2219.75</v>
      </c>
      <c r="D105" s="39" t="s">
        <v>59</v>
      </c>
      <c r="E105" s="39">
        <v>1</v>
      </c>
    </row>
    <row r="106" spans="1:6" customFormat="1" outlineLevel="2">
      <c r="A106" s="39" t="s">
        <v>143</v>
      </c>
      <c r="B106" s="39" t="s">
        <v>144</v>
      </c>
      <c r="C106" s="39">
        <v>93281.65</v>
      </c>
      <c r="D106" s="39" t="s">
        <v>51</v>
      </c>
      <c r="E106" s="39">
        <v>33078.6</v>
      </c>
    </row>
    <row r="107" spans="1:6" customFormat="1" outlineLevel="2">
      <c r="A107" s="39" t="s">
        <v>145</v>
      </c>
      <c r="B107" s="39" t="s">
        <v>146</v>
      </c>
      <c r="C107" s="39">
        <v>93281.65</v>
      </c>
      <c r="D107" s="39" t="s">
        <v>51</v>
      </c>
      <c r="E107" s="39">
        <v>33078.6</v>
      </c>
    </row>
    <row r="108" spans="1:6">
      <c r="A108" s="27" t="s">
        <v>31</v>
      </c>
      <c r="B108" s="9">
        <f>B109</f>
        <v>6000</v>
      </c>
      <c r="C108" s="10">
        <f>C109</f>
        <v>7080</v>
      </c>
      <c r="D108" s="3"/>
      <c r="E108" s="2"/>
    </row>
    <row r="109" spans="1:6" ht="45">
      <c r="A109" s="5" t="s">
        <v>7</v>
      </c>
      <c r="B109" s="11">
        <f>C109/1.18</f>
        <v>6000</v>
      </c>
      <c r="C109" s="12">
        <f>E109*12*5</f>
        <v>7080</v>
      </c>
      <c r="D109" s="5" t="s">
        <v>5</v>
      </c>
      <c r="E109" s="5">
        <v>118</v>
      </c>
    </row>
    <row r="110" spans="1:6">
      <c r="A110" s="27" t="s">
        <v>32</v>
      </c>
      <c r="B110" s="13" t="e">
        <f>B17+B20+B23+#REF!+#REF!+#REF!+B89+B90+B92+B93+B95+B98+B101+B108</f>
        <v>#REF!</v>
      </c>
      <c r="C110" s="14">
        <f>C17+C20+C23+C27+C34+C60+C92+C93+C95+C98+C1024+C101+C89+C88+C108</f>
        <v>1107225.77</v>
      </c>
      <c r="D110" s="28" t="s">
        <v>35</v>
      </c>
      <c r="E110" s="2"/>
    </row>
    <row r="111" spans="1:6">
      <c r="A111" s="27" t="s">
        <v>33</v>
      </c>
      <c r="B111" s="15"/>
      <c r="C111" s="10">
        <f>C110*1.18</f>
        <v>1306526.4086</v>
      </c>
      <c r="D111" s="28" t="s">
        <v>35</v>
      </c>
      <c r="E111" s="2"/>
      <c r="F111" s="33">
        <f>C4+C8+C15</f>
        <v>1208187.3</v>
      </c>
    </row>
    <row r="112" spans="1:6">
      <c r="A112" s="27" t="s">
        <v>34</v>
      </c>
      <c r="B112" s="15"/>
      <c r="C112" s="10">
        <f>C4+C6+C9-C111</f>
        <v>42617.591400000034</v>
      </c>
      <c r="D112" s="28" t="s">
        <v>35</v>
      </c>
      <c r="E112" s="2"/>
    </row>
    <row r="113" spans="1:5" ht="28.5">
      <c r="A113" s="27" t="s">
        <v>37</v>
      </c>
      <c r="B113" s="9"/>
      <c r="C113" s="10">
        <f>C112+C8</f>
        <v>-98339.10859999992</v>
      </c>
      <c r="D113" s="28" t="s">
        <v>35</v>
      </c>
      <c r="E113" s="2"/>
    </row>
    <row r="116" spans="1:5">
      <c r="C116" s="16">
        <f>C17+C20+C23+C27+C34+C60+C92+C95+C98+C101+C89+C88</f>
        <v>1100145.77</v>
      </c>
    </row>
  </sheetData>
  <mergeCells count="7">
    <mergeCell ref="A1:E1"/>
    <mergeCell ref="A16:E16"/>
    <mergeCell ref="C2:E2"/>
    <mergeCell ref="A5:E5"/>
    <mergeCell ref="A11:B11"/>
    <mergeCell ref="A12:B12"/>
    <mergeCell ref="A13:B13"/>
  </mergeCells>
  <hyperlinks>
    <hyperlink ref="D3" location="Ед.изм.!A1" display="Ед.изм."/>
  </hyperlinks>
  <pageMargins left="0.55118110236220474" right="0.23622047244094491" top="0.43307086614173229" bottom="0.23622047244094491" header="0.31496062992125984" footer="0.31496062992125984"/>
  <pageSetup paperSize="9" scale="76" orientation="portrait" r:id="rId1"/>
  <colBreaks count="1" manualBreakCount="1">
    <brk id="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лидер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</dc:creator>
  <cp:lastModifiedBy>комп</cp:lastModifiedBy>
  <cp:lastPrinted>2018-03-22T02:21:58Z</cp:lastPrinted>
  <dcterms:created xsi:type="dcterms:W3CDTF">2016-03-18T02:51:51Z</dcterms:created>
  <dcterms:modified xsi:type="dcterms:W3CDTF">2018-03-22T02:22:08Z</dcterms:modified>
</cp:coreProperties>
</file>