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Лист1!$A$1:$E$88</definedName>
  </definedNames>
  <calcPr calcId="124519" calcMode="manual"/>
</workbook>
</file>

<file path=xl/calcChain.xml><?xml version="1.0" encoding="utf-8"?>
<calcChain xmlns="http://schemas.openxmlformats.org/spreadsheetml/2006/main">
  <c r="C85" i="1"/>
  <c r="C32"/>
  <c r="C79"/>
  <c r="C75"/>
  <c r="C72"/>
  <c r="C69"/>
  <c r="C13"/>
  <c r="C16"/>
  <c r="C19"/>
  <c r="C23"/>
  <c r="C43"/>
  <c r="C10"/>
  <c r="C8" s="1"/>
  <c r="C11" l="1"/>
  <c r="C84"/>
  <c r="C86" l="1"/>
  <c r="C7"/>
  <c r="C83"/>
  <c r="E56" l="1"/>
  <c r="C56"/>
  <c r="B43" l="1"/>
  <c r="B79"/>
  <c r="B69"/>
  <c r="B67"/>
  <c r="B66" l="1"/>
  <c r="B84"/>
  <c r="B83" s="1"/>
  <c r="B78"/>
  <c r="B75"/>
  <c r="B72"/>
  <c r="B68"/>
  <c r="B19"/>
  <c r="B16"/>
  <c r="B13"/>
  <c r="B85" l="1"/>
  <c r="C87" l="1"/>
  <c r="C88" s="1"/>
</calcChain>
</file>

<file path=xl/sharedStrings.xml><?xml version="1.0" encoding="utf-8"?>
<sst xmlns="http://schemas.openxmlformats.org/spreadsheetml/2006/main" count="207" uniqueCount="115">
  <si>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</si>
  <si>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</si>
  <si>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</si>
  <si>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</si>
  <si>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сантехника</t>
  </si>
  <si>
    <t>м2</t>
  </si>
  <si>
    <t>шт</t>
  </si>
  <si>
    <t>м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</si>
  <si>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</si>
  <si>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</si>
  <si>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</si>
  <si>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Сальдо начальное на 01.01.2017 г.</t>
  </si>
  <si>
    <t>Всего начислено за период с 01.01.2017 г. по 31.12.2017 г.</t>
  </si>
  <si>
    <t>Всего оплачено за период с 01.01.2017 г. по 31.12.2017 г.</t>
  </si>
  <si>
    <t>Доходы от нежилых помещений и провайдеров:</t>
  </si>
  <si>
    <t>Провайдеры:</t>
  </si>
  <si>
    <t>Всего доходов по дому за 2017 г.</t>
  </si>
  <si>
    <t>Расходы по дому:</t>
  </si>
  <si>
    <t>Холодная вода, потребляемая при содержании общего имущества</t>
  </si>
  <si>
    <t>Холодная вода, потребляемая при содержании общего</t>
  </si>
  <si>
    <t>Электроэнергия, потребляемая при содержании общего имущества</t>
  </si>
  <si>
    <t>Электроэнергия, потребляемая при содержании общего</t>
  </si>
  <si>
    <t>Прочистка труб ХВС</t>
  </si>
  <si>
    <t>Ремонт канализационной трубы</t>
  </si>
  <si>
    <t>Ремонт металлических дверей</t>
  </si>
  <si>
    <t>Смена стекол Итог</t>
  </si>
  <si>
    <t>Смена вентиля, д. 20 мм</t>
  </si>
  <si>
    <t>Смена стекол</t>
  </si>
  <si>
    <t>Смена труб ГВС д.20</t>
  </si>
  <si>
    <t>Смена труб ГВС д.32</t>
  </si>
  <si>
    <t>шт.</t>
  </si>
  <si>
    <t>Всего расходов по дому за 2017 г.</t>
  </si>
  <si>
    <t>Всего расходов по дому с НДС за 2017 г.</t>
  </si>
  <si>
    <t>Управление жил. фондом 1,2 кв. 2017 г. коэф. 06;08;0,9;1</t>
  </si>
  <si>
    <t>Управление жил. фондом 1,2 кв. 2017 г. коэф. 06;08</t>
  </si>
  <si>
    <t>Управлением жил. фонд 3,4 кв. 2017 г. 0,6;0,8;0,85;0,9;1</t>
  </si>
  <si>
    <t>Управлением жил. фонд 3,4 кв. 2017 г. 0,6;0,8;0,85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</si>
  <si>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</si>
  <si>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</si>
  <si>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Уборка МОП 1,2 кв. 2017 коэф. 0,8</t>
  </si>
  <si>
    <t>3.Работы по обеспечению вывоза твердых бытовых отходов</t>
  </si>
  <si>
    <t>Вывоз ТБО (спецавтохозяйство) 1,2 кв. 2017 г</t>
  </si>
  <si>
    <t>Чел.</t>
  </si>
  <si>
    <t>Вывоз крупногабаритного мусора   1,2кв 2017 г.</t>
  </si>
  <si>
    <t>Вывоз ТКО 3,4 кв. 2017 г. коэф. 0,6;0,8;0,85;0,9;1</t>
  </si>
  <si>
    <t>4.Коммунальные услуги по содержанию помещений, входящих в состав общего имущества в многоквартирном доме</t>
  </si>
  <si>
    <t>Подогрев воды, потребляемая при содержании общего имущества</t>
  </si>
  <si>
    <t>Подогрев воды, потребляемая при содержании общего</t>
  </si>
  <si>
    <t>Электрическая энергия потр. при содержании общего имущ. в МК</t>
  </si>
  <si>
    <t>Электрическая энергия потр. при содержании общего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</si>
  <si>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</si>
  <si>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</si>
  <si>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</si>
  <si>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</si>
  <si>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</si>
  <si>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</si>
  <si>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</si>
  <si>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</si>
  <si>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</si>
  <si>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</si>
  <si>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</si>
  <si>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</si>
  <si>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Орг-ция мест накоп. ртутьсодержащих ламп1-4 кв. 2017 г. к=0,</t>
  </si>
  <si>
    <t>Орг-ция мест накоп. ртутьсодержащих ламп1-4 кв. 20</t>
  </si>
  <si>
    <t>15.Прочая работа (услуга)</t>
  </si>
  <si>
    <t>Уборка придомовой территории 3,4 кв. 2017 г. коэф.</t>
  </si>
  <si>
    <r>
      <rPr>
        <b/>
        <sz val="12"/>
        <color theme="1"/>
        <rFont val="Times New Roman"/>
        <family val="1"/>
        <charset val="204"/>
      </rPr>
      <t>период:</t>
    </r>
    <r>
      <rPr>
        <sz val="12"/>
        <color theme="1"/>
        <rFont val="Times New Roman"/>
        <family val="1"/>
        <charset val="204"/>
      </rPr>
      <t xml:space="preserve"> 01.01.2016-31.12.2016</t>
    </r>
  </si>
  <si>
    <t xml:space="preserve">Годовая фактическая стоимость работ (услуг) </t>
  </si>
  <si>
    <t>Конечное сальдо по дому на 31.12.2017 г.</t>
  </si>
  <si>
    <t>Конечное сальдо с учетом дебиторской задолженности на 31.12.2017 г.</t>
  </si>
  <si>
    <t>Дебиторская задолженность на 31.12.2017 г.</t>
  </si>
  <si>
    <t>Подключение системы отопления</t>
  </si>
  <si>
    <t>период: 01.01.2017-31.12.2017</t>
  </si>
  <si>
    <t>Уборка МОП 3,4 кв. 2017 г. коэф.0,8</t>
  </si>
  <si>
    <t>Горячая вода (ОДН) 3,4 кв. к=0,8;</t>
  </si>
  <si>
    <t>Холодная вода (ОДН)  3,4 кв. 2017 г к=0,6;0,8</t>
  </si>
  <si>
    <t>дом</t>
  </si>
  <si>
    <t>Закрытие задвижек, открытие сбросников перед опрессовкой, от</t>
  </si>
  <si>
    <t>Закрытие задвижек, открытие сбросников перед опрес</t>
  </si>
  <si>
    <t>Содержание ДРС 3,4 кв. 2017 г. коэф. 0,8</t>
  </si>
  <si>
    <t>Уборка придомовой территории 3,4 кв. 2017 г. коэф. 0,8</t>
  </si>
  <si>
    <t>Уборка придомовой территории 1,2 кв. 2017 г. коэф.  0,8</t>
  </si>
  <si>
    <t>Уборка придомовой территории 1,2 кв. 2017 г. коэф.</t>
  </si>
  <si>
    <t>1м</t>
  </si>
  <si>
    <t>осмотр подвала</t>
  </si>
  <si>
    <t>раз</t>
  </si>
  <si>
    <t>сброс воздуха с системы отопления</t>
  </si>
  <si>
    <t>Содержание ДРС 1,2 кв.2017 г. коэф. 0,8</t>
  </si>
  <si>
    <t>навеска замка</t>
  </si>
  <si>
    <t>Утепление продухов изовером</t>
  </si>
  <si>
    <t>замена тройника</t>
  </si>
  <si>
    <t>Утепление вентпродухов изовером</t>
  </si>
  <si>
    <t>Адрес: ул. Селенгинская, д. 11</t>
  </si>
  <si>
    <t>ООО "Амед"</t>
  </si>
  <si>
    <t>Ремонт дверных коробок</t>
  </si>
  <si>
    <t>Ремонт дверных полотен</t>
  </si>
  <si>
    <t>Ремонт чердачного люка</t>
  </si>
  <si>
    <t>Установка пружины</t>
  </si>
  <si>
    <t>навеска пружин на тамбурные двери</t>
  </si>
  <si>
    <t>1 шт</t>
  </si>
  <si>
    <t>оштукатуривание межпанельных швов</t>
  </si>
  <si>
    <t>м/п</t>
  </si>
  <si>
    <t>установка   почтовых ящиков</t>
  </si>
  <si>
    <t>Ремонт задвижек для всех диам. без снятия</t>
  </si>
  <si>
    <t>Устранение свищей хомутами</t>
  </si>
  <si>
    <t>Чистка врезки</t>
  </si>
  <si>
    <t>замена вентиля на радиаторе</t>
  </si>
  <si>
    <t>замена стояка ГВС</t>
  </si>
  <si>
    <t>изготовление переноски</t>
  </si>
  <si>
    <t>ремонт калача водоподогревателя</t>
  </si>
  <si>
    <t>снятие температурных параметров</t>
  </si>
  <si>
    <t>ТО газового оборудования к=0,6;0,8;0,85;0,9;1(1,2 кв. 2017 г</t>
  </si>
  <si>
    <t>ТО газового оборудования к=0,6;0,8;0,85;0,9;1(1,2</t>
  </si>
  <si>
    <t>ТО газового оборудования к=0,6;0,8;0,85;0,9;1( 3,4 кв. 2017</t>
  </si>
  <si>
    <t>ТО газового оборудования к=0,6;0,8;0,85;0,9;1( 3,4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</si>
</sst>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Alignment="1">
      <alignment horizontal="center" vertical="center"/>
    </xf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left" vertical="center"/>
    </xf>
    <xf numFmtId="164" fontId="8" fillId="0" borderId="0" xfId="0" applyNumberFormat="1" applyFont="1" applyFill="1" applyAlignment="1">
      <alignment horizontal="center" vertical="center"/>
    </xf>
    <xf numFmtId="43" fontId="8" fillId="0" borderId="0" xfId="3" applyFont="1" applyFill="1" applyAlignment="1">
      <alignment horizontal="center" vertical="center"/>
    </xf>
    <xf numFmtId="43" fontId="4" fillId="0" borderId="2" xfId="3" applyFont="1" applyFill="1" applyBorder="1" applyAlignment="1">
      <alignment vertical="center"/>
    </xf>
    <xf numFmtId="43" fontId="2" fillId="0" borderId="2" xfId="3" applyFont="1" applyFill="1" applyBorder="1" applyAlignment="1"/>
    <xf numFmtId="43" fontId="4" fillId="0" borderId="2" xfId="3" applyFont="1" applyFill="1" applyBorder="1" applyAlignment="1"/>
    <xf numFmtId="43" fontId="6" fillId="0" borderId="2" xfId="3" applyFont="1" applyFill="1" applyBorder="1" applyAlignment="1">
      <alignment vertical="center"/>
    </xf>
    <xf numFmtId="43" fontId="2" fillId="0" borderId="0" xfId="3" applyFont="1" applyFill="1" applyAlignment="1">
      <alignment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43" fontId="6" fillId="0" borderId="2" xfId="3" applyFont="1" applyBorder="1"/>
    <xf numFmtId="0" fontId="10" fillId="0" borderId="2" xfId="1" applyFont="1" applyFill="1" applyBorder="1" applyAlignment="1">
      <alignment horizontal="left" vertical="center"/>
    </xf>
    <xf numFmtId="164" fontId="10" fillId="0" borderId="2" xfId="1" applyNumberFormat="1" applyFont="1" applyFill="1" applyBorder="1" applyAlignment="1">
      <alignment horizontal="center" vertical="center" wrapText="1"/>
    </xf>
    <xf numFmtId="43" fontId="10" fillId="0" borderId="2" xfId="3" applyFont="1" applyFill="1" applyBorder="1" applyAlignment="1">
      <alignment vertical="center" wrapText="1"/>
    </xf>
    <xf numFmtId="0" fontId="11" fillId="0" borderId="2" xfId="2" applyFont="1" applyFill="1" applyBorder="1" applyAlignment="1" applyProtection="1">
      <alignment horizontal="center" vertical="center"/>
    </xf>
    <xf numFmtId="43" fontId="10" fillId="0" borderId="2" xfId="3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4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/>
    </xf>
    <xf numFmtId="43" fontId="10" fillId="0" borderId="2" xfId="3" applyFont="1" applyFill="1" applyBorder="1" applyAlignment="1">
      <alignment vertical="center"/>
    </xf>
    <xf numFmtId="43" fontId="12" fillId="0" borderId="2" xfId="3" applyFont="1" applyFill="1" applyBorder="1" applyAlignment="1">
      <alignment vertical="center" wrapText="1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/>
    </xf>
    <xf numFmtId="164" fontId="12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3" fontId="8" fillId="0" borderId="3" xfId="3" applyFont="1" applyFill="1" applyBorder="1" applyAlignment="1">
      <alignment horizontal="center" vertical="center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workbookViewId="0">
      <selection activeCell="A92" sqref="A92"/>
    </sheetView>
  </sheetViews>
  <sheetFormatPr defaultRowHeight="15" outlineLevelRow="2"/>
  <cols>
    <col min="1" max="1" width="64.7109375" style="19" customWidth="1"/>
    <col min="2" max="2" width="15.5703125" style="2" hidden="1" customWidth="1"/>
    <col min="3" max="3" width="20.42578125" style="30" customWidth="1"/>
    <col min="4" max="4" width="12.140625" style="4" customWidth="1"/>
    <col min="5" max="5" width="26.28515625" style="3" customWidth="1"/>
    <col min="6" max="6" width="0" style="1" hidden="1" customWidth="1"/>
    <col min="7" max="16384" width="9.140625" style="1"/>
  </cols>
  <sheetData>
    <row r="1" spans="1:5" s="22" customFormat="1" ht="66.75" customHeight="1">
      <c r="A1" s="49" t="s">
        <v>10</v>
      </c>
      <c r="B1" s="49"/>
      <c r="C1" s="49"/>
      <c r="D1" s="49"/>
      <c r="E1" s="49"/>
    </row>
    <row r="2" spans="1:5" s="22" customFormat="1" ht="15.75">
      <c r="A2" s="23" t="s">
        <v>92</v>
      </c>
      <c r="B2" s="24" t="s">
        <v>66</v>
      </c>
      <c r="C2" s="51" t="s">
        <v>72</v>
      </c>
      <c r="D2" s="51"/>
      <c r="E2" s="25"/>
    </row>
    <row r="3" spans="1:5" ht="57">
      <c r="A3" s="34" t="s">
        <v>3</v>
      </c>
      <c r="B3" s="35" t="s">
        <v>0</v>
      </c>
      <c r="C3" s="36" t="s">
        <v>67</v>
      </c>
      <c r="D3" s="37" t="s">
        <v>1</v>
      </c>
      <c r="E3" s="38" t="s">
        <v>2</v>
      </c>
    </row>
    <row r="4" spans="1:5">
      <c r="A4" s="34" t="s">
        <v>11</v>
      </c>
      <c r="B4" s="35"/>
      <c r="C4" s="36">
        <v>447112.02</v>
      </c>
      <c r="D4" s="37"/>
      <c r="E4" s="38"/>
    </row>
    <row r="5" spans="1:5">
      <c r="A5" s="34" t="s">
        <v>12</v>
      </c>
      <c r="B5" s="35"/>
      <c r="C5" s="36">
        <v>781412.35</v>
      </c>
      <c r="D5" s="37"/>
      <c r="E5" s="38"/>
    </row>
    <row r="6" spans="1:5">
      <c r="A6" s="34" t="s">
        <v>13</v>
      </c>
      <c r="B6" s="35"/>
      <c r="C6" s="36">
        <v>778790.64</v>
      </c>
      <c r="D6" s="37"/>
      <c r="E6" s="38"/>
    </row>
    <row r="7" spans="1:5">
      <c r="A7" s="34" t="s">
        <v>70</v>
      </c>
      <c r="B7" s="35"/>
      <c r="C7" s="36">
        <f>C6-C5</f>
        <v>-2621.7099999999627</v>
      </c>
      <c r="D7" s="37"/>
      <c r="E7" s="38"/>
    </row>
    <row r="8" spans="1:5">
      <c r="A8" s="34" t="s">
        <v>14</v>
      </c>
      <c r="B8" s="35"/>
      <c r="C8" s="36">
        <f>C10+C9</f>
        <v>67709.16</v>
      </c>
      <c r="D8" s="37"/>
      <c r="E8" s="38"/>
    </row>
    <row r="9" spans="1:5">
      <c r="A9" s="46" t="s">
        <v>93</v>
      </c>
      <c r="B9" s="47"/>
      <c r="C9" s="44">
        <v>54165.48</v>
      </c>
      <c r="D9" s="37"/>
      <c r="E9" s="42"/>
    </row>
    <row r="10" spans="1:5">
      <c r="A10" s="46" t="s">
        <v>15</v>
      </c>
      <c r="B10" s="47"/>
      <c r="C10" s="44">
        <f>600*12+528.64*12</f>
        <v>13543.68</v>
      </c>
      <c r="D10" s="37"/>
      <c r="E10" s="42"/>
    </row>
    <row r="11" spans="1:5">
      <c r="A11" s="39" t="s">
        <v>16</v>
      </c>
      <c r="B11" s="40"/>
      <c r="C11" s="43">
        <f>C5+C8</f>
        <v>849121.51</v>
      </c>
      <c r="D11" s="41"/>
      <c r="E11" s="42"/>
    </row>
    <row r="12" spans="1:5">
      <c r="A12" s="50" t="s">
        <v>17</v>
      </c>
      <c r="B12" s="50"/>
      <c r="C12" s="50"/>
      <c r="D12" s="50"/>
      <c r="E12" s="50"/>
    </row>
    <row r="13" spans="1:5">
      <c r="A13" s="9" t="s">
        <v>37</v>
      </c>
      <c r="B13" s="6" t="e">
        <f>#REF!</f>
        <v>#REF!</v>
      </c>
      <c r="C13" s="26">
        <f>C14+C15</f>
        <v>126694.35</v>
      </c>
      <c r="D13" s="8"/>
      <c r="E13" s="7"/>
    </row>
    <row r="14" spans="1:5">
      <c r="A14" s="31" t="s">
        <v>33</v>
      </c>
      <c r="B14" s="31" t="s">
        <v>34</v>
      </c>
      <c r="C14" s="33">
        <v>61327.41</v>
      </c>
      <c r="D14" s="32" t="s">
        <v>5</v>
      </c>
      <c r="E14" s="32">
        <v>18361.5</v>
      </c>
    </row>
    <row r="15" spans="1:5">
      <c r="A15" s="31" t="s">
        <v>35</v>
      </c>
      <c r="B15" s="31" t="s">
        <v>36</v>
      </c>
      <c r="C15" s="33">
        <v>65366.94</v>
      </c>
      <c r="D15" s="32" t="s">
        <v>5</v>
      </c>
      <c r="E15" s="32">
        <v>18361.5</v>
      </c>
    </row>
    <row r="16" spans="1:5" ht="28.5">
      <c r="A16" s="9" t="s">
        <v>38</v>
      </c>
      <c r="B16" s="6" t="str">
        <f>B18</f>
        <v>Уборка МОП 3,4 кв. 2017 г. коэф.0,8</v>
      </c>
      <c r="C16" s="26">
        <f>C18+C17</f>
        <v>45720.119999999995</v>
      </c>
      <c r="D16" s="8"/>
      <c r="E16" s="7"/>
    </row>
    <row r="17" spans="1:5">
      <c r="A17" s="31" t="s">
        <v>39</v>
      </c>
      <c r="B17" s="31" t="s">
        <v>39</v>
      </c>
      <c r="C17" s="33">
        <v>22951.86</v>
      </c>
      <c r="D17" s="32" t="s">
        <v>5</v>
      </c>
      <c r="E17" s="32">
        <v>18361.5</v>
      </c>
    </row>
    <row r="18" spans="1:5">
      <c r="A18" s="31" t="s">
        <v>73</v>
      </c>
      <c r="B18" s="31" t="s">
        <v>73</v>
      </c>
      <c r="C18" s="33">
        <v>22768.26</v>
      </c>
      <c r="D18" s="32" t="s">
        <v>5</v>
      </c>
      <c r="E18" s="32">
        <v>18361.5</v>
      </c>
    </row>
    <row r="19" spans="1:5">
      <c r="A19" s="9" t="s">
        <v>40</v>
      </c>
      <c r="B19" s="10" t="e">
        <f>B20+B21</f>
        <v>#VALUE!</v>
      </c>
      <c r="C19" s="26">
        <f>C20+C21+C22</f>
        <v>78088.06</v>
      </c>
      <c r="D19" s="11"/>
      <c r="E19" s="12"/>
    </row>
    <row r="20" spans="1:5">
      <c r="A20" s="31" t="s">
        <v>41</v>
      </c>
      <c r="B20" s="31" t="s">
        <v>41</v>
      </c>
      <c r="C20" s="33">
        <v>33226</v>
      </c>
      <c r="D20" s="32" t="s">
        <v>42</v>
      </c>
      <c r="E20" s="32">
        <v>740</v>
      </c>
    </row>
    <row r="21" spans="1:5">
      <c r="A21" s="31" t="s">
        <v>44</v>
      </c>
      <c r="B21" s="31" t="s">
        <v>44</v>
      </c>
      <c r="C21" s="33">
        <v>39756.06</v>
      </c>
      <c r="D21" s="32" t="s">
        <v>42</v>
      </c>
      <c r="E21" s="32">
        <v>738</v>
      </c>
    </row>
    <row r="22" spans="1:5">
      <c r="A22" s="31" t="s">
        <v>43</v>
      </c>
      <c r="B22" s="31" t="s">
        <v>43</v>
      </c>
      <c r="C22" s="33">
        <v>5106</v>
      </c>
      <c r="D22" s="32" t="s">
        <v>42</v>
      </c>
      <c r="E22" s="32">
        <v>740</v>
      </c>
    </row>
    <row r="23" spans="1:5" ht="42.75">
      <c r="A23" s="9" t="s">
        <v>45</v>
      </c>
      <c r="B23" s="6"/>
      <c r="C23" s="26">
        <f>C24+C25+C26+C28+C29+C31</f>
        <v>20623.25</v>
      </c>
      <c r="D23" s="8"/>
      <c r="E23" s="7"/>
    </row>
    <row r="24" spans="1:5" outlineLevel="1" collapsed="1">
      <c r="A24" s="31" t="s">
        <v>74</v>
      </c>
      <c r="B24" s="31" t="s">
        <v>74</v>
      </c>
      <c r="C24" s="33">
        <v>1468.92</v>
      </c>
      <c r="D24" s="32" t="s">
        <v>5</v>
      </c>
      <c r="E24" s="32">
        <v>18361.5</v>
      </c>
    </row>
    <row r="25" spans="1:5" outlineLevel="1" collapsed="1">
      <c r="A25" s="31" t="s">
        <v>46</v>
      </c>
      <c r="B25" s="31" t="s">
        <v>47</v>
      </c>
      <c r="C25" s="33">
        <v>1768.61</v>
      </c>
      <c r="D25" s="32" t="s">
        <v>5</v>
      </c>
      <c r="E25" s="32">
        <v>35.984000000000002</v>
      </c>
    </row>
    <row r="26" spans="1:5" outlineLevel="1" collapsed="1">
      <c r="A26" s="31" t="s">
        <v>75</v>
      </c>
      <c r="B26" s="31" t="s">
        <v>75</v>
      </c>
      <c r="C26" s="33">
        <v>1395.47</v>
      </c>
      <c r="D26" s="32" t="s">
        <v>5</v>
      </c>
      <c r="E26" s="32">
        <v>18361.5</v>
      </c>
    </row>
    <row r="27" spans="1:5" hidden="1" outlineLevel="2">
      <c r="A27" s="20" t="s">
        <v>18</v>
      </c>
      <c r="B27" s="20" t="s">
        <v>19</v>
      </c>
      <c r="C27" s="27">
        <v>3651.55</v>
      </c>
      <c r="D27" s="21" t="s">
        <v>5</v>
      </c>
      <c r="E27" s="21"/>
    </row>
    <row r="28" spans="1:5" outlineLevel="1" collapsed="1">
      <c r="A28" s="31" t="s">
        <v>18</v>
      </c>
      <c r="B28" s="31" t="s">
        <v>19</v>
      </c>
      <c r="C28" s="33">
        <v>1902.76</v>
      </c>
      <c r="D28" s="32" t="s">
        <v>5</v>
      </c>
      <c r="E28" s="32">
        <v>90.998000000000005</v>
      </c>
    </row>
    <row r="29" spans="1:5" outlineLevel="1" collapsed="1">
      <c r="A29" s="31" t="s">
        <v>48</v>
      </c>
      <c r="B29" s="31" t="s">
        <v>49</v>
      </c>
      <c r="C29" s="33">
        <v>2570.61</v>
      </c>
      <c r="D29" s="32" t="s">
        <v>5</v>
      </c>
      <c r="E29" s="32">
        <v>18361.5</v>
      </c>
    </row>
    <row r="30" spans="1:5" hidden="1" outlineLevel="2">
      <c r="A30" s="20" t="s">
        <v>20</v>
      </c>
      <c r="B30" s="20" t="s">
        <v>21</v>
      </c>
      <c r="C30" s="27">
        <v>22101.75</v>
      </c>
      <c r="D30" s="21" t="s">
        <v>5</v>
      </c>
      <c r="E30" s="21">
        <v>6617.2910000000002</v>
      </c>
    </row>
    <row r="31" spans="1:5" outlineLevel="1" collapsed="1">
      <c r="A31" s="31" t="s">
        <v>20</v>
      </c>
      <c r="B31" s="31" t="s">
        <v>21</v>
      </c>
      <c r="C31" s="33">
        <v>11516.88</v>
      </c>
      <c r="D31" s="32" t="s">
        <v>5</v>
      </c>
      <c r="E31" s="32">
        <v>3448.1669999999999</v>
      </c>
    </row>
    <row r="32" spans="1:5" ht="42.75" outlineLevel="1">
      <c r="A32" s="9" t="s">
        <v>50</v>
      </c>
      <c r="B32" s="20"/>
      <c r="C32" s="28">
        <f>C33+C34+C35+C36+C37+C38+C40+C41+C42+C39</f>
        <v>8587.2000000000007</v>
      </c>
      <c r="D32" s="21"/>
      <c r="E32" s="21"/>
    </row>
    <row r="33" spans="1:6" outlineLevel="1">
      <c r="A33" s="31" t="s">
        <v>94</v>
      </c>
      <c r="B33" s="31" t="s">
        <v>94</v>
      </c>
      <c r="C33" s="33">
        <v>1201.48</v>
      </c>
      <c r="D33" s="32" t="s">
        <v>6</v>
      </c>
      <c r="E33" s="32">
        <v>1</v>
      </c>
    </row>
    <row r="34" spans="1:6" outlineLevel="1">
      <c r="A34" s="31" t="s">
        <v>95</v>
      </c>
      <c r="B34" s="31" t="s">
        <v>95</v>
      </c>
      <c r="C34" s="33">
        <v>1040.02</v>
      </c>
      <c r="D34" s="32" t="s">
        <v>6</v>
      </c>
      <c r="E34" s="32">
        <v>2</v>
      </c>
    </row>
    <row r="35" spans="1:6" outlineLevel="1">
      <c r="A35" s="31" t="s">
        <v>95</v>
      </c>
      <c r="B35" s="31" t="s">
        <v>95</v>
      </c>
      <c r="C35" s="33">
        <v>972.46</v>
      </c>
      <c r="D35" s="32" t="s">
        <v>6</v>
      </c>
      <c r="E35" s="32">
        <v>1</v>
      </c>
    </row>
    <row r="36" spans="1:6" outlineLevel="1">
      <c r="A36" s="31" t="s">
        <v>96</v>
      </c>
      <c r="B36" s="31" t="s">
        <v>96</v>
      </c>
      <c r="C36" s="33">
        <v>1105.32</v>
      </c>
      <c r="D36" s="32" t="s">
        <v>6</v>
      </c>
      <c r="E36" s="32">
        <v>1</v>
      </c>
    </row>
    <row r="37" spans="1:6" outlineLevel="1">
      <c r="A37" s="31" t="s">
        <v>27</v>
      </c>
      <c r="B37" s="31" t="s">
        <v>27</v>
      </c>
      <c r="C37" s="33">
        <v>1484.43</v>
      </c>
      <c r="D37" s="32" t="s">
        <v>5</v>
      </c>
      <c r="E37" s="32">
        <v>1.5</v>
      </c>
    </row>
    <row r="38" spans="1:6" outlineLevel="1">
      <c r="A38" s="31" t="s">
        <v>97</v>
      </c>
      <c r="B38" s="31" t="s">
        <v>97</v>
      </c>
      <c r="C38" s="33">
        <v>420.6</v>
      </c>
      <c r="D38" s="32" t="s">
        <v>6</v>
      </c>
      <c r="E38" s="32">
        <v>1</v>
      </c>
    </row>
    <row r="39" spans="1:6" outlineLevel="1">
      <c r="A39" s="31" t="s">
        <v>88</v>
      </c>
      <c r="B39" s="31" t="s">
        <v>88</v>
      </c>
      <c r="C39" s="33">
        <v>607.30999999999995</v>
      </c>
      <c r="D39" s="32" t="s">
        <v>6</v>
      </c>
      <c r="E39" s="32">
        <v>1</v>
      </c>
    </row>
    <row r="40" spans="1:6" outlineLevel="1">
      <c r="A40" s="31" t="s">
        <v>98</v>
      </c>
      <c r="B40" s="31" t="s">
        <v>98</v>
      </c>
      <c r="C40" s="33">
        <v>135.49</v>
      </c>
      <c r="D40" s="32" t="s">
        <v>99</v>
      </c>
      <c r="E40" s="32">
        <v>1</v>
      </c>
    </row>
    <row r="41" spans="1:6" outlineLevel="1">
      <c r="A41" s="31" t="s">
        <v>100</v>
      </c>
      <c r="B41" s="31" t="s">
        <v>100</v>
      </c>
      <c r="C41" s="33">
        <v>1507.32</v>
      </c>
      <c r="D41" s="32" t="s">
        <v>101</v>
      </c>
      <c r="E41" s="32">
        <v>12</v>
      </c>
    </row>
    <row r="42" spans="1:6" outlineLevel="1">
      <c r="A42" s="31" t="s">
        <v>102</v>
      </c>
      <c r="B42" s="31" t="s">
        <v>102</v>
      </c>
      <c r="C42" s="33">
        <v>112.77</v>
      </c>
      <c r="D42" s="32" t="s">
        <v>6</v>
      </c>
      <c r="E42" s="32">
        <v>1</v>
      </c>
    </row>
    <row r="43" spans="1:6" ht="42.75">
      <c r="A43" s="9" t="s">
        <v>51</v>
      </c>
      <c r="B43" s="6">
        <f>SUM(B44:B51)</f>
        <v>0</v>
      </c>
      <c r="C43" s="26">
        <f>C44+C45+C46+C48+C50+C52+C54+C58+C60+C61+C62+C63+C64+C65</f>
        <v>39998.649999999994</v>
      </c>
      <c r="D43" s="8"/>
      <c r="E43" s="7"/>
      <c r="F43" s="13" t="s">
        <v>4</v>
      </c>
    </row>
    <row r="44" spans="1:6" outlineLevel="1" collapsed="1">
      <c r="A44" s="31" t="s">
        <v>77</v>
      </c>
      <c r="B44" s="31" t="s">
        <v>78</v>
      </c>
      <c r="C44" s="33">
        <v>381.22</v>
      </c>
      <c r="D44" s="32" t="s">
        <v>76</v>
      </c>
      <c r="E44" s="32">
        <v>1</v>
      </c>
    </row>
    <row r="45" spans="1:6" outlineLevel="1">
      <c r="A45" s="31" t="s">
        <v>52</v>
      </c>
      <c r="B45" s="31" t="s">
        <v>52</v>
      </c>
      <c r="C45" s="33">
        <v>4046.8</v>
      </c>
      <c r="D45" s="32" t="s">
        <v>53</v>
      </c>
      <c r="E45" s="32">
        <v>5</v>
      </c>
    </row>
    <row r="46" spans="1:6" outlineLevel="1" collapsed="1">
      <c r="A46" s="31" t="s">
        <v>71</v>
      </c>
      <c r="B46" s="31" t="s">
        <v>71</v>
      </c>
      <c r="C46" s="33">
        <v>289.19</v>
      </c>
      <c r="D46" s="32" t="s">
        <v>6</v>
      </c>
      <c r="E46" s="32">
        <v>1</v>
      </c>
    </row>
    <row r="47" spans="1:6" hidden="1" outlineLevel="2">
      <c r="A47" s="20" t="s">
        <v>22</v>
      </c>
      <c r="B47" s="20" t="s">
        <v>22</v>
      </c>
      <c r="C47" s="27">
        <v>5499.85</v>
      </c>
      <c r="D47" s="21" t="s">
        <v>30</v>
      </c>
      <c r="E47" s="21">
        <v>14.5</v>
      </c>
    </row>
    <row r="48" spans="1:6" outlineLevel="1" collapsed="1">
      <c r="A48" s="31" t="s">
        <v>103</v>
      </c>
      <c r="B48" s="31" t="s">
        <v>103</v>
      </c>
      <c r="C48" s="33">
        <v>2010.74</v>
      </c>
      <c r="D48" s="32" t="s">
        <v>6</v>
      </c>
      <c r="E48" s="32">
        <v>1</v>
      </c>
    </row>
    <row r="49" spans="1:5" hidden="1" outlineLevel="2">
      <c r="A49" s="20" t="s">
        <v>23</v>
      </c>
      <c r="B49" s="20" t="s">
        <v>23</v>
      </c>
      <c r="C49" s="27">
        <v>6990.2</v>
      </c>
      <c r="D49" s="21" t="s">
        <v>30</v>
      </c>
      <c r="E49" s="21">
        <v>10</v>
      </c>
    </row>
    <row r="50" spans="1:5" outlineLevel="1" collapsed="1">
      <c r="A50" s="31" t="s">
        <v>104</v>
      </c>
      <c r="B50" s="31" t="s">
        <v>104</v>
      </c>
      <c r="C50" s="33">
        <v>898</v>
      </c>
      <c r="D50" s="32" t="s">
        <v>6</v>
      </c>
      <c r="E50" s="32">
        <v>5</v>
      </c>
    </row>
    <row r="51" spans="1:5" hidden="1" outlineLevel="2">
      <c r="A51" s="20" t="s">
        <v>24</v>
      </c>
      <c r="B51" s="20" t="s">
        <v>24</v>
      </c>
      <c r="C51" s="27">
        <v>2795.69</v>
      </c>
      <c r="D51" s="21" t="s">
        <v>30</v>
      </c>
      <c r="E51" s="21">
        <v>1</v>
      </c>
    </row>
    <row r="52" spans="1:5" outlineLevel="1" collapsed="1">
      <c r="A52" s="31" t="s">
        <v>105</v>
      </c>
      <c r="B52" s="31" t="s">
        <v>105</v>
      </c>
      <c r="C52" s="33">
        <v>1444.65</v>
      </c>
      <c r="D52" s="32" t="s">
        <v>6</v>
      </c>
      <c r="E52" s="32">
        <v>1</v>
      </c>
    </row>
    <row r="53" spans="1:5" hidden="1" outlineLevel="2">
      <c r="A53" s="20" t="s">
        <v>26</v>
      </c>
      <c r="B53" s="20" t="s">
        <v>26</v>
      </c>
      <c r="C53" s="27">
        <v>30702.400000000001</v>
      </c>
      <c r="D53" s="21" t="s">
        <v>30</v>
      </c>
      <c r="E53" s="21">
        <v>16</v>
      </c>
    </row>
    <row r="54" spans="1:5" outlineLevel="1" collapsed="1">
      <c r="A54" s="31" t="s">
        <v>106</v>
      </c>
      <c r="B54" s="31" t="s">
        <v>106</v>
      </c>
      <c r="C54" s="33">
        <v>684.75</v>
      </c>
      <c r="D54" s="32" t="s">
        <v>6</v>
      </c>
      <c r="E54" s="32">
        <v>1</v>
      </c>
    </row>
    <row r="55" spans="1:5" hidden="1" outlineLevel="2">
      <c r="A55" s="20" t="s">
        <v>27</v>
      </c>
      <c r="B55" s="20" t="s">
        <v>27</v>
      </c>
      <c r="C55" s="27">
        <v>1018.9</v>
      </c>
      <c r="D55" s="21" t="s">
        <v>30</v>
      </c>
      <c r="E55" s="21">
        <v>1.5</v>
      </c>
    </row>
    <row r="56" spans="1:5" hidden="1" outlineLevel="1" collapsed="1">
      <c r="A56" s="20" t="s">
        <v>25</v>
      </c>
      <c r="B56" s="20"/>
      <c r="C56" s="27">
        <f>SUBTOTAL(9,C55:C55)</f>
        <v>1018.9</v>
      </c>
      <c r="D56" s="21" t="s">
        <v>30</v>
      </c>
      <c r="E56" s="21">
        <f>SUBTOTAL(9,E55:E55)</f>
        <v>1.5</v>
      </c>
    </row>
    <row r="57" spans="1:5" hidden="1" outlineLevel="2">
      <c r="A57" s="20" t="s">
        <v>28</v>
      </c>
      <c r="B57" s="20" t="s">
        <v>28</v>
      </c>
      <c r="C57" s="27">
        <v>3090</v>
      </c>
      <c r="D57" s="21" t="s">
        <v>30</v>
      </c>
      <c r="E57" s="21">
        <v>3</v>
      </c>
    </row>
    <row r="58" spans="1:5" outlineLevel="1" collapsed="1">
      <c r="A58" s="31" t="s">
        <v>107</v>
      </c>
      <c r="B58" s="31" t="s">
        <v>107</v>
      </c>
      <c r="C58" s="33">
        <v>13954</v>
      </c>
      <c r="D58" s="32" t="s">
        <v>53</v>
      </c>
      <c r="E58" s="32">
        <v>1</v>
      </c>
    </row>
    <row r="59" spans="1:5" hidden="1" outlineLevel="2">
      <c r="A59" s="20" t="s">
        <v>29</v>
      </c>
      <c r="B59" s="20" t="s">
        <v>29</v>
      </c>
      <c r="C59" s="27">
        <v>5111.32</v>
      </c>
      <c r="D59" s="21" t="s">
        <v>7</v>
      </c>
      <c r="E59" s="21">
        <v>4</v>
      </c>
    </row>
    <row r="60" spans="1:5" outlineLevel="2">
      <c r="A60" s="31" t="s">
        <v>90</v>
      </c>
      <c r="B60" s="31" t="s">
        <v>90</v>
      </c>
      <c r="C60" s="33">
        <v>2242.85</v>
      </c>
      <c r="D60" s="32" t="s">
        <v>6</v>
      </c>
      <c r="E60" s="32">
        <v>1</v>
      </c>
    </row>
    <row r="61" spans="1:5" outlineLevel="2">
      <c r="A61" s="31" t="s">
        <v>108</v>
      </c>
      <c r="B61" s="31" t="s">
        <v>108</v>
      </c>
      <c r="C61" s="33">
        <v>994.88</v>
      </c>
      <c r="D61" s="32" t="s">
        <v>83</v>
      </c>
      <c r="E61" s="32">
        <v>16</v>
      </c>
    </row>
    <row r="62" spans="1:5" outlineLevel="2">
      <c r="A62" s="31" t="s">
        <v>84</v>
      </c>
      <c r="B62" s="31" t="s">
        <v>84</v>
      </c>
      <c r="C62" s="33">
        <v>1080.56</v>
      </c>
      <c r="D62" s="32" t="s">
        <v>85</v>
      </c>
      <c r="E62" s="32">
        <v>4</v>
      </c>
    </row>
    <row r="63" spans="1:5" outlineLevel="2">
      <c r="A63" s="31" t="s">
        <v>109</v>
      </c>
      <c r="B63" s="31" t="s">
        <v>109</v>
      </c>
      <c r="C63" s="33">
        <v>1772.83</v>
      </c>
      <c r="D63" s="32" t="s">
        <v>6</v>
      </c>
      <c r="E63" s="32">
        <v>1</v>
      </c>
    </row>
    <row r="64" spans="1:5" outlineLevel="2">
      <c r="A64" s="31" t="s">
        <v>86</v>
      </c>
      <c r="B64" s="31" t="s">
        <v>86</v>
      </c>
      <c r="C64" s="33">
        <v>9944.48</v>
      </c>
      <c r="D64" s="32" t="s">
        <v>53</v>
      </c>
      <c r="E64" s="32">
        <v>16</v>
      </c>
    </row>
    <row r="65" spans="1:5" outlineLevel="2">
      <c r="A65" s="31" t="s">
        <v>110</v>
      </c>
      <c r="B65" s="31" t="s">
        <v>110</v>
      </c>
      <c r="C65" s="33">
        <v>253.7</v>
      </c>
      <c r="D65" s="32" t="s">
        <v>6</v>
      </c>
      <c r="E65" s="32">
        <v>2</v>
      </c>
    </row>
    <row r="66" spans="1:5" ht="28.5">
      <c r="A66" s="9" t="s">
        <v>54</v>
      </c>
      <c r="B66" s="6" t="e">
        <f>#REF!+#REF!</f>
        <v>#REF!</v>
      </c>
      <c r="C66" s="26">
        <v>0</v>
      </c>
      <c r="D66" s="8"/>
      <c r="E66" s="7"/>
    </row>
    <row r="67" spans="1:5" ht="28.5">
      <c r="A67" s="9" t="s">
        <v>55</v>
      </c>
      <c r="B67" s="6" t="e">
        <f>SUM(#REF!)</f>
        <v>#REF!</v>
      </c>
      <c r="C67" s="26">
        <v>0</v>
      </c>
      <c r="D67" s="8"/>
      <c r="E67" s="7"/>
    </row>
    <row r="68" spans="1:5" ht="28.5">
      <c r="A68" s="9" t="s">
        <v>56</v>
      </c>
      <c r="B68" s="6" t="e">
        <f>#REF!</f>
        <v>#REF!</v>
      </c>
      <c r="C68" s="26">
        <v>0</v>
      </c>
      <c r="D68" s="8"/>
      <c r="E68" s="7"/>
    </row>
    <row r="69" spans="1:5" ht="28.5">
      <c r="A69" s="9" t="s">
        <v>57</v>
      </c>
      <c r="B69" s="6" t="e">
        <f>#REF!+#REF!</f>
        <v>#REF!</v>
      </c>
      <c r="C69" s="26">
        <f>C70+C71</f>
        <v>809.56999999999994</v>
      </c>
      <c r="D69" s="8"/>
      <c r="E69" s="7"/>
    </row>
    <row r="70" spans="1:5">
      <c r="A70" s="31" t="s">
        <v>91</v>
      </c>
      <c r="B70" s="31" t="s">
        <v>91</v>
      </c>
      <c r="C70" s="33">
        <v>401.18</v>
      </c>
      <c r="D70" s="32" t="s">
        <v>6</v>
      </c>
      <c r="E70" s="32">
        <v>1</v>
      </c>
    </row>
    <row r="71" spans="1:5">
      <c r="A71" s="31" t="s">
        <v>89</v>
      </c>
      <c r="B71" s="31" t="s">
        <v>89</v>
      </c>
      <c r="C71" s="33">
        <v>408.39</v>
      </c>
      <c r="D71" s="32" t="s">
        <v>5</v>
      </c>
      <c r="E71" s="32">
        <v>1</v>
      </c>
    </row>
    <row r="72" spans="1:5" ht="28.5">
      <c r="A72" s="9" t="s">
        <v>58</v>
      </c>
      <c r="B72" s="6" t="e">
        <f>#REF!</f>
        <v>#REF!</v>
      </c>
      <c r="C72" s="26">
        <f>C73+C74</f>
        <v>6610.15</v>
      </c>
      <c r="D72" s="8"/>
      <c r="E72" s="7"/>
    </row>
    <row r="73" spans="1:5">
      <c r="A73" s="31" t="s">
        <v>111</v>
      </c>
      <c r="B73" s="31" t="s">
        <v>112</v>
      </c>
      <c r="C73" s="33">
        <v>3121.46</v>
      </c>
      <c r="D73" s="32" t="s">
        <v>5</v>
      </c>
      <c r="E73" s="32">
        <v>18361.5</v>
      </c>
    </row>
    <row r="74" spans="1:5">
      <c r="A74" s="31" t="s">
        <v>113</v>
      </c>
      <c r="B74" s="31" t="s">
        <v>114</v>
      </c>
      <c r="C74" s="33">
        <v>3488.69</v>
      </c>
      <c r="D74" s="32" t="s">
        <v>5</v>
      </c>
      <c r="E74" s="32">
        <v>18361.5</v>
      </c>
    </row>
    <row r="75" spans="1:5" ht="28.5">
      <c r="A75" s="9" t="s">
        <v>59</v>
      </c>
      <c r="B75" s="6" t="e">
        <f>B76+#REF!</f>
        <v>#VALUE!</v>
      </c>
      <c r="C75" s="26">
        <f>C76+C77</f>
        <v>18600.199999999997</v>
      </c>
      <c r="D75" s="8"/>
      <c r="E75" s="7"/>
    </row>
    <row r="76" spans="1:5">
      <c r="A76" s="31" t="s">
        <v>87</v>
      </c>
      <c r="B76" s="31" t="s">
        <v>87</v>
      </c>
      <c r="C76" s="33">
        <v>9915.2099999999991</v>
      </c>
      <c r="D76" s="32" t="s">
        <v>5</v>
      </c>
      <c r="E76" s="32">
        <v>18361.5</v>
      </c>
    </row>
    <row r="77" spans="1:5">
      <c r="A77" s="31" t="s">
        <v>79</v>
      </c>
      <c r="B77" s="31" t="s">
        <v>79</v>
      </c>
      <c r="C77" s="33">
        <v>8684.99</v>
      </c>
      <c r="D77" s="32" t="s">
        <v>5</v>
      </c>
      <c r="E77" s="32">
        <v>18361.5</v>
      </c>
    </row>
    <row r="78" spans="1:5" ht="42.75">
      <c r="A78" s="9" t="s">
        <v>60</v>
      </c>
      <c r="B78" s="6" t="e">
        <f>#REF!</f>
        <v>#REF!</v>
      </c>
      <c r="C78" s="26">
        <v>0</v>
      </c>
      <c r="D78" s="8"/>
      <c r="E78" s="7"/>
    </row>
    <row r="79" spans="1:5" ht="57">
      <c r="A79" s="9" t="s">
        <v>61</v>
      </c>
      <c r="B79" s="6">
        <f>SUM(B80:B80)</f>
        <v>0</v>
      </c>
      <c r="C79" s="26">
        <f>C80+C81+C82</f>
        <v>104183.12</v>
      </c>
      <c r="D79" s="8"/>
      <c r="E79" s="7"/>
    </row>
    <row r="80" spans="1:5">
      <c r="A80" s="31" t="s">
        <v>81</v>
      </c>
      <c r="B80" s="31" t="s">
        <v>82</v>
      </c>
      <c r="C80" s="33">
        <v>51779.4</v>
      </c>
      <c r="D80" s="32" t="s">
        <v>5</v>
      </c>
      <c r="E80" s="32">
        <v>18361.5</v>
      </c>
    </row>
    <row r="81" spans="1:5">
      <c r="A81" s="31" t="s">
        <v>80</v>
      </c>
      <c r="B81" s="31" t="s">
        <v>65</v>
      </c>
      <c r="C81" s="33">
        <v>51779.43</v>
      </c>
      <c r="D81" s="32" t="s">
        <v>5</v>
      </c>
      <c r="E81" s="32">
        <v>18361.5</v>
      </c>
    </row>
    <row r="82" spans="1:5">
      <c r="A82" s="31" t="s">
        <v>62</v>
      </c>
      <c r="B82" s="31" t="s">
        <v>63</v>
      </c>
      <c r="C82" s="33">
        <v>624.29</v>
      </c>
      <c r="D82" s="32" t="s">
        <v>5</v>
      </c>
      <c r="E82" s="32">
        <v>36723</v>
      </c>
    </row>
    <row r="83" spans="1:5">
      <c r="A83" s="9" t="s">
        <v>64</v>
      </c>
      <c r="B83" s="6">
        <f>B84</f>
        <v>3915.2542372881358</v>
      </c>
      <c r="C83" s="26">
        <f>C84</f>
        <v>4620</v>
      </c>
      <c r="D83" s="8"/>
      <c r="E83" s="7"/>
    </row>
    <row r="84" spans="1:5" ht="30">
      <c r="A84" s="14" t="s">
        <v>9</v>
      </c>
      <c r="B84" s="10">
        <f>C84/1.18</f>
        <v>3915.2542372881358</v>
      </c>
      <c r="C84" s="29">
        <f>E84*5*12</f>
        <v>4620</v>
      </c>
      <c r="D84" s="15" t="s">
        <v>8</v>
      </c>
      <c r="E84" s="11">
        <v>77</v>
      </c>
    </row>
    <row r="85" spans="1:5">
      <c r="A85" s="5" t="s">
        <v>31</v>
      </c>
      <c r="B85" s="16" t="e">
        <f>B13+B16+B19+B31+B43+B66+B67+B68+B69+B72+B75+B78+B79+B83</f>
        <v>#REF!</v>
      </c>
      <c r="C85" s="26">
        <f>C13+C16+C19+C23+C32+C43+C66+C67+C68+C69+C72+C75+C78+C79+C83</f>
        <v>454534.67000000004</v>
      </c>
      <c r="D85" s="17"/>
      <c r="E85" s="7"/>
    </row>
    <row r="86" spans="1:5">
      <c r="A86" s="5" t="s">
        <v>32</v>
      </c>
      <c r="B86" s="18"/>
      <c r="C86" s="26">
        <f>C85*1.18</f>
        <v>536350.91060000006</v>
      </c>
      <c r="D86" s="8"/>
      <c r="E86" s="7"/>
    </row>
    <row r="87" spans="1:5">
      <c r="A87" s="5" t="s">
        <v>68</v>
      </c>
      <c r="B87" s="18"/>
      <c r="C87" s="26">
        <f>C4+C5+C8-C86</f>
        <v>759882.61939999997</v>
      </c>
      <c r="D87" s="8"/>
      <c r="E87" s="7"/>
    </row>
    <row r="88" spans="1:5" ht="28.5">
      <c r="A88" s="9" t="s">
        <v>69</v>
      </c>
      <c r="B88" s="18"/>
      <c r="C88" s="26">
        <f>C87+C7</f>
        <v>757260.9094</v>
      </c>
      <c r="D88" s="48"/>
      <c r="E88" s="45"/>
    </row>
  </sheetData>
  <mergeCells count="3">
    <mergeCell ref="A1:E1"/>
    <mergeCell ref="A12:E12"/>
    <mergeCell ref="C2:D2"/>
  </mergeCells>
  <hyperlinks>
    <hyperlink ref="D3" location="Ед.изм.!A1" display="Ед.изм."/>
  </hyperlink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Косова</cp:lastModifiedBy>
  <cp:lastPrinted>2018-03-22T01:26:09Z</cp:lastPrinted>
  <dcterms:created xsi:type="dcterms:W3CDTF">2016-03-18T02:51:51Z</dcterms:created>
  <dcterms:modified xsi:type="dcterms:W3CDTF">2018-03-22T01:27:57Z</dcterms:modified>
</cp:coreProperties>
</file>