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Лист1" sheetId="1" r:id="rId1"/>
  </sheets>
  <definedNames>
    <definedName name="_xlnm.Print_Area" localSheetId="0">Лист1!$A$1:$F$53</definedName>
  </definedNames>
  <calcPr calcId="124519" calcMode="manual"/>
</workbook>
</file>

<file path=xl/calcChain.xml><?xml version="1.0" encoding="utf-8"?>
<calcChain xmlns="http://schemas.openxmlformats.org/spreadsheetml/2006/main">
  <c r="C7" i="1"/>
  <c r="C36"/>
  <c r="C49"/>
  <c r="C44"/>
  <c r="C8"/>
  <c r="C9"/>
  <c r="C42"/>
  <c r="C39"/>
  <c r="C28"/>
  <c r="C22"/>
  <c r="C18"/>
  <c r="C15"/>
  <c r="C12"/>
  <c r="C50" s="1"/>
  <c r="C51" s="1"/>
  <c r="C52" s="1"/>
  <c r="C53" s="1"/>
  <c r="C10"/>
  <c r="B28" l="1"/>
  <c r="B44" l="1"/>
  <c r="B42"/>
  <c r="B39"/>
  <c r="B36"/>
  <c r="B35"/>
  <c r="B34"/>
  <c r="B33"/>
  <c r="B32"/>
  <c r="B18"/>
  <c r="B15"/>
  <c r="B12"/>
  <c r="B49" l="1"/>
  <c r="B50" s="1"/>
</calcChain>
</file>

<file path=xl/sharedStrings.xml><?xml version="1.0" encoding="utf-8"?>
<sst xmlns="http://schemas.openxmlformats.org/spreadsheetml/2006/main" count="107" uniqueCount="78">
  <si>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</si>
  <si>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</si>
  <si>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период: 01.01.2017-31.12.2017</t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</si>
  <si>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</si>
  <si>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</si>
  <si>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</si>
  <si>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</si>
  <si>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</si>
  <si>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</si>
  <si>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</si>
  <si>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</si>
  <si>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</si>
  <si>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</si>
  <si>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</si>
  <si>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м2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</si>
  <si>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</si>
  <si>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</si>
  <si>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</si>
  <si>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</si>
  <si>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м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</si>
  <si>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</si>
  <si>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</si>
  <si>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</si>
  <si>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</si>
  <si>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</si>
  <si>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</si>
  <si>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</si>
  <si>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</si>
  <si>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</si>
  <si>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</si>
  <si>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</si>
  <si>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</si>
  <si>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</si>
  <si>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Вывоз ТКО 3,4 кв. 2017 г. коэф. 0,6;0,8;0,85;0,9;1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</si>
  <si>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</si>
  <si>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</si>
  <si>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</si>
  <si>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</si>
  <si>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</si>
  <si>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</si>
  <si>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</si>
  <si>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Уборка придомовой территории 3,4 кв. 2017 г. коэф.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</si>
  <si>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</si>
  <si>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</si>
  <si>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</si>
  <si>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</si>
  <si>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</si>
  <si>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</si>
  <si>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</si>
  <si>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Вывоз ТБО (спецавтохозяйство) 1,2 кв. 2017 г</t>
  </si>
  <si>
    <t>Вывоз крупногабаритного мусора   1,2кв 2017 г.</t>
  </si>
  <si>
    <t>Холодная вода (ОДН)  3,4 кв. 2017 г к=0,6;0,8</t>
  </si>
  <si>
    <t>Дератизация</t>
  </si>
  <si>
    <t xml:space="preserve">Годовая фактическая стоимость работ (услуг) </t>
  </si>
  <si>
    <t>Конечное сальдо по дому на 31.12.2017 г.</t>
  </si>
  <si>
    <t>Дебиторская задолженность</t>
  </si>
  <si>
    <t>Конечное сальдо с учетом дебиторской задолженности на 31.12.2017 г.</t>
  </si>
  <si>
    <t>ТО газового оборудования к=0,6;0,8;0,85;0,9;1(1,2 кв. 2017 г</t>
  </si>
  <si>
    <t>ТО газового оборудования к=0,6;0,8;0,85;0,9;1(1,2</t>
  </si>
  <si>
    <t>ТО газового оборудования к=0,6;0,8;0,85;0,9;1( 3,4 кв. 2017</t>
  </si>
  <si>
    <t>ТО газового оборудования к=0,6;0,8;0,85;0,9;1( 3,4</t>
  </si>
  <si>
    <t>Орг-ция мест накоп. ртутьсодержащих ламп1-4 кв. 2017 г. к=0,</t>
  </si>
  <si>
    <t>Орг-ция мест накоп. ртутьсодержащих ламп1-4 кв. 20</t>
  </si>
  <si>
    <t>1 стояк</t>
  </si>
  <si>
    <t>Уборка придомовой территории 1,2 кв. 2017 г. коэф.</t>
  </si>
  <si>
    <t>Устранение воздуха с системы отопления,хвс,гвс</t>
  </si>
  <si>
    <t>Адрес: мкр. Осетровка, д. 21</t>
  </si>
  <si>
    <t>Уборка МОП 1,2 кв. 2017 коэф. 0,6</t>
  </si>
  <si>
    <t>Уборка МОП 3,4 кв. 2017 г. коэф. 0,6</t>
  </si>
  <si>
    <t>Содержание ДРС 1,2 кв. 2017 г. к=0,6</t>
  </si>
  <si>
    <t>Содержание ДРС 3,4 кв. 2017 г. коэф. 0,6</t>
  </si>
  <si>
    <t>Уборка придомовой территории 1,2 кв. 2017 г. коэф. 0,6</t>
  </si>
  <si>
    <t>Уборка придомовой территории 3,4 кв. 2017 г. коэф. 0,6</t>
  </si>
  <si>
    <t>Засыпка размывов пескогравием с планировкой</t>
  </si>
  <si>
    <t>м3</t>
  </si>
  <si>
    <t>Смена труб отопления ППР д. 25 (без сварочных работ)</t>
  </si>
  <si>
    <t>Смена труб отопления ППР д. 25 (без сварочных рабо</t>
  </si>
  <si>
    <t>замена эл. лампочки накаливания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</si>
</sst>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36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0" fontId="8" fillId="0" borderId="0" xfId="0" applyFont="1" applyFill="1"/>
    <xf numFmtId="0" fontId="8" fillId="0" borderId="2" xfId="0" applyFont="1" applyFill="1" applyBorder="1"/>
    <xf numFmtId="43" fontId="6" fillId="0" borderId="2" xfId="1" applyFont="1" applyFill="1" applyBorder="1" applyAlignment="1">
      <alignment vertical="center" wrapText="1"/>
    </xf>
    <xf numFmtId="43" fontId="7" fillId="0" borderId="2" xfId="1" applyFont="1" applyFill="1" applyBorder="1" applyAlignment="1" applyProtection="1">
      <alignment vertical="center"/>
    </xf>
    <xf numFmtId="43" fontId="6" fillId="0" borderId="2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vertical="center"/>
    </xf>
    <xf numFmtId="43" fontId="8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vertical="center" wrapText="1"/>
    </xf>
    <xf numFmtId="43" fontId="5" fillId="0" borderId="2" xfId="1" applyFont="1" applyFill="1" applyBorder="1" applyAlignment="1"/>
    <xf numFmtId="43" fontId="4" fillId="0" borderId="2" xfId="1" applyFont="1" applyFill="1" applyBorder="1" applyAlignment="1"/>
    <xf numFmtId="43" fontId="8" fillId="0" borderId="2" xfId="1" applyFont="1" applyFill="1" applyBorder="1" applyAlignment="1"/>
    <xf numFmtId="43" fontId="8" fillId="0" borderId="2" xfId="1" applyFont="1" applyFill="1" applyBorder="1" applyAlignment="1">
      <alignment vertical="center" wrapText="1"/>
    </xf>
    <xf numFmtId="43" fontId="4" fillId="0" borderId="0" xfId="1" applyFont="1" applyFill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43" fontId="9" fillId="0" borderId="2" xfId="1" applyFont="1" applyFill="1" applyBorder="1" applyAlignment="1">
      <alignment vertical="center"/>
    </xf>
    <xf numFmtId="43" fontId="5" fillId="0" borderId="2" xfId="1" applyFont="1" applyFill="1" applyBorder="1" applyAlignment="1">
      <alignment horizontal="left" vertical="center" wrapText="1"/>
    </xf>
    <xf numFmtId="43" fontId="4" fillId="0" borderId="2" xfId="1" applyFont="1" applyFill="1" applyBorder="1" applyAlignment="1">
      <alignment horizontal="center" vertical="center"/>
    </xf>
    <xf numFmtId="43" fontId="8" fillId="0" borderId="2" xfId="1" applyFont="1" applyBorder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topLeftCell="A37" workbookViewId="0">
      <selection activeCell="J33" sqref="J33"/>
    </sheetView>
  </sheetViews>
  <sheetFormatPr defaultRowHeight="15" outlineLevelRow="2"/>
  <cols>
    <col min="1" max="1" width="59.5703125" style="12" customWidth="1"/>
    <col min="2" max="2" width="15.5703125" style="3" hidden="1" customWidth="1"/>
    <col min="3" max="3" width="17.28515625" style="27" customWidth="1"/>
    <col min="4" max="4" width="12.140625" style="27" customWidth="1"/>
    <col min="5" max="5" width="26.85546875" style="27" customWidth="1"/>
    <col min="6" max="6" width="0" style="1" hidden="1" customWidth="1"/>
    <col min="7" max="16384" width="9.140625" style="1"/>
  </cols>
  <sheetData>
    <row r="1" spans="1:5" ht="66.75" customHeight="1">
      <c r="A1" s="33" t="s">
        <v>0</v>
      </c>
      <c r="B1" s="33"/>
      <c r="C1" s="33"/>
      <c r="D1" s="33"/>
      <c r="E1" s="33"/>
    </row>
    <row r="2" spans="1:5">
      <c r="A2" s="6" t="s">
        <v>66</v>
      </c>
      <c r="B2" s="7" t="s">
        <v>1</v>
      </c>
      <c r="C2" s="35" t="s">
        <v>2</v>
      </c>
      <c r="D2" s="35"/>
      <c r="E2" s="35"/>
    </row>
    <row r="3" spans="1:5" ht="57">
      <c r="A3" s="4" t="s">
        <v>3</v>
      </c>
      <c r="B3" s="5" t="s">
        <v>4</v>
      </c>
      <c r="C3" s="16" t="s">
        <v>53</v>
      </c>
      <c r="D3" s="17" t="s">
        <v>5</v>
      </c>
      <c r="E3" s="18" t="s">
        <v>6</v>
      </c>
    </row>
    <row r="4" spans="1:5">
      <c r="A4" s="4" t="s">
        <v>7</v>
      </c>
      <c r="B4" s="5"/>
      <c r="C4" s="16">
        <v>-706694.25</v>
      </c>
      <c r="D4" s="17"/>
      <c r="E4" s="18"/>
    </row>
    <row r="5" spans="1:5">
      <c r="A5" s="4" t="s">
        <v>8</v>
      </c>
      <c r="B5" s="5"/>
      <c r="C5" s="16">
        <v>247675.6</v>
      </c>
      <c r="D5" s="17"/>
      <c r="E5" s="18"/>
    </row>
    <row r="6" spans="1:5">
      <c r="A6" s="4" t="s">
        <v>9</v>
      </c>
      <c r="B6" s="5"/>
      <c r="C6" s="16">
        <v>245735.35</v>
      </c>
      <c r="D6" s="17"/>
      <c r="E6" s="18"/>
    </row>
    <row r="7" spans="1:5">
      <c r="A7" s="4" t="s">
        <v>55</v>
      </c>
      <c r="B7" s="5"/>
      <c r="C7" s="16">
        <f>C6-C5</f>
        <v>-1940.25</v>
      </c>
      <c r="D7" s="17"/>
      <c r="E7" s="18"/>
    </row>
    <row r="8" spans="1:5">
      <c r="A8" s="4" t="s">
        <v>10</v>
      </c>
      <c r="B8" s="5"/>
      <c r="C8" s="16">
        <f>C9</f>
        <v>3171.84</v>
      </c>
      <c r="D8" s="17"/>
      <c r="E8" s="18"/>
    </row>
    <row r="9" spans="1:5">
      <c r="A9" s="4" t="s">
        <v>11</v>
      </c>
      <c r="B9" s="5"/>
      <c r="C9" s="16">
        <f>264.32*12</f>
        <v>3171.84</v>
      </c>
      <c r="D9" s="17"/>
      <c r="E9" s="18"/>
    </row>
    <row r="10" spans="1:5">
      <c r="A10" s="6" t="s">
        <v>12</v>
      </c>
      <c r="B10" s="7"/>
      <c r="C10" s="19">
        <f>C5+C8</f>
        <v>250847.44</v>
      </c>
      <c r="D10" s="20"/>
      <c r="E10" s="20"/>
    </row>
    <row r="11" spans="1:5">
      <c r="A11" s="34" t="s">
        <v>13</v>
      </c>
      <c r="B11" s="34"/>
      <c r="C11" s="34"/>
      <c r="D11" s="34"/>
      <c r="E11" s="34"/>
    </row>
    <row r="12" spans="1:5" ht="28.5">
      <c r="A12" s="8" t="s">
        <v>30</v>
      </c>
      <c r="B12" s="7" t="str">
        <f>B13</f>
        <v>Управление жил. фондом 1,2 кв. 2017 г. коэф. 06;08</v>
      </c>
      <c r="C12" s="19">
        <f>C13+C14</f>
        <v>53682.33</v>
      </c>
      <c r="D12" s="20"/>
      <c r="E12" s="20"/>
    </row>
    <row r="13" spans="1:5" ht="13.5" customHeight="1">
      <c r="A13" s="15" t="s">
        <v>26</v>
      </c>
      <c r="B13" s="15" t="s">
        <v>27</v>
      </c>
      <c r="C13" s="25">
        <v>25645.19</v>
      </c>
      <c r="D13" s="25" t="s">
        <v>14</v>
      </c>
      <c r="E13" s="25">
        <v>7678.2</v>
      </c>
    </row>
    <row r="14" spans="1:5">
      <c r="A14" s="15" t="s">
        <v>28</v>
      </c>
      <c r="B14" s="15" t="s">
        <v>29</v>
      </c>
      <c r="C14" s="25">
        <v>28037.14</v>
      </c>
      <c r="D14" s="25" t="s">
        <v>14</v>
      </c>
      <c r="E14" s="25">
        <v>7875.6</v>
      </c>
    </row>
    <row r="15" spans="1:5" ht="28.5">
      <c r="A15" s="8" t="s">
        <v>31</v>
      </c>
      <c r="B15" s="7" t="str">
        <f>B17</f>
        <v>Уборка МОП 3,4 кв. 2017 г. коэф. 0,6</v>
      </c>
      <c r="C15" s="19">
        <f>C17+C16</f>
        <v>16181.89</v>
      </c>
      <c r="D15" s="20"/>
      <c r="E15" s="20"/>
    </row>
    <row r="16" spans="1:5">
      <c r="A16" s="15" t="s">
        <v>67</v>
      </c>
      <c r="B16" s="15" t="s">
        <v>67</v>
      </c>
      <c r="C16" s="25">
        <v>7755</v>
      </c>
      <c r="D16" s="25" t="s">
        <v>14</v>
      </c>
      <c r="E16" s="25">
        <v>7678.2</v>
      </c>
    </row>
    <row r="17" spans="1:6" outlineLevel="2">
      <c r="A17" s="15" t="s">
        <v>68</v>
      </c>
      <c r="B17" s="15" t="s">
        <v>68</v>
      </c>
      <c r="C17" s="25">
        <v>8426.89</v>
      </c>
      <c r="D17" s="25" t="s">
        <v>14</v>
      </c>
      <c r="E17" s="25">
        <v>7875.6</v>
      </c>
    </row>
    <row r="18" spans="1:6" ht="28.5">
      <c r="A18" s="8" t="s">
        <v>32</v>
      </c>
      <c r="B18" s="9" t="e">
        <f>B19+#REF!</f>
        <v>#VALUE!</v>
      </c>
      <c r="C18" s="19">
        <f>C19+C20+C21</f>
        <v>29293.360000000001</v>
      </c>
      <c r="D18" s="21"/>
      <c r="E18" s="22"/>
    </row>
    <row r="19" spans="1:6" ht="14.25" customHeight="1">
      <c r="A19" s="15" t="s">
        <v>49</v>
      </c>
      <c r="B19" s="15" t="s">
        <v>49</v>
      </c>
      <c r="C19" s="25">
        <v>11943.4</v>
      </c>
      <c r="D19" s="25" t="s">
        <v>34</v>
      </c>
      <c r="E19" s="25">
        <v>266</v>
      </c>
    </row>
    <row r="20" spans="1:6">
      <c r="A20" s="15" t="s">
        <v>50</v>
      </c>
      <c r="B20" s="15" t="s">
        <v>50</v>
      </c>
      <c r="C20" s="25">
        <v>1835.4</v>
      </c>
      <c r="D20" s="25" t="s">
        <v>34</v>
      </c>
      <c r="E20" s="25">
        <v>266</v>
      </c>
    </row>
    <row r="21" spans="1:6" ht="15.75" customHeight="1">
      <c r="A21" s="15" t="s">
        <v>33</v>
      </c>
      <c r="B21" s="15" t="s">
        <v>33</v>
      </c>
      <c r="C21" s="25">
        <v>15514.56</v>
      </c>
      <c r="D21" s="25" t="s">
        <v>34</v>
      </c>
      <c r="E21" s="25">
        <v>288</v>
      </c>
    </row>
    <row r="22" spans="1:6" ht="42.75">
      <c r="A22" s="8" t="s">
        <v>35</v>
      </c>
      <c r="B22" s="7"/>
      <c r="C22" s="19">
        <f>C23+C24+C25+C26</f>
        <v>4559.71</v>
      </c>
      <c r="D22" s="20"/>
      <c r="E22" s="20"/>
    </row>
    <row r="23" spans="1:6">
      <c r="A23" s="15" t="s">
        <v>51</v>
      </c>
      <c r="B23" s="15" t="s">
        <v>51</v>
      </c>
      <c r="C23" s="25">
        <v>583.54</v>
      </c>
      <c r="D23" s="25" t="s">
        <v>14</v>
      </c>
      <c r="E23" s="25">
        <v>7678.2</v>
      </c>
    </row>
    <row r="24" spans="1:6" ht="12.75" customHeight="1">
      <c r="A24" s="15" t="s">
        <v>15</v>
      </c>
      <c r="B24" s="15" t="s">
        <v>16</v>
      </c>
      <c r="C24" s="25">
        <v>46.88</v>
      </c>
      <c r="D24" s="25" t="s">
        <v>14</v>
      </c>
      <c r="E24" s="25">
        <v>2.242</v>
      </c>
    </row>
    <row r="25" spans="1:6">
      <c r="A25" s="15" t="s">
        <v>36</v>
      </c>
      <c r="B25" s="15" t="s">
        <v>37</v>
      </c>
      <c r="C25" s="25">
        <v>537.47</v>
      </c>
      <c r="D25" s="25" t="s">
        <v>14</v>
      </c>
      <c r="E25" s="25">
        <v>7678.2</v>
      </c>
    </row>
    <row r="26" spans="1:6">
      <c r="A26" s="15" t="s">
        <v>17</v>
      </c>
      <c r="B26" s="15" t="s">
        <v>18</v>
      </c>
      <c r="C26" s="25">
        <v>3391.82</v>
      </c>
      <c r="D26" s="25" t="s">
        <v>14</v>
      </c>
      <c r="E26" s="25">
        <v>1015.515</v>
      </c>
    </row>
    <row r="27" spans="1:6" ht="42.75" outlineLevel="1">
      <c r="A27" s="8" t="s">
        <v>38</v>
      </c>
      <c r="B27" s="13"/>
      <c r="C27" s="23">
        <v>0</v>
      </c>
      <c r="D27" s="24"/>
      <c r="E27" s="25"/>
    </row>
    <row r="28" spans="1:6" ht="57">
      <c r="A28" s="8" t="s">
        <v>39</v>
      </c>
      <c r="B28" s="7" t="e">
        <f>SUM(#REF!)</f>
        <v>#REF!</v>
      </c>
      <c r="C28" s="19">
        <f>C29+C30+C31</f>
        <v>3895.22</v>
      </c>
      <c r="D28" s="20"/>
      <c r="E28" s="24"/>
      <c r="F28" s="2" t="s">
        <v>21</v>
      </c>
    </row>
    <row r="29" spans="1:6">
      <c r="A29" s="15" t="s">
        <v>75</v>
      </c>
      <c r="B29" s="15" t="s">
        <v>76</v>
      </c>
      <c r="C29" s="25">
        <v>3073.6</v>
      </c>
      <c r="D29" s="25" t="s">
        <v>19</v>
      </c>
      <c r="E29" s="25">
        <v>4</v>
      </c>
      <c r="F29" s="2"/>
    </row>
    <row r="30" spans="1:6">
      <c r="A30" s="15" t="s">
        <v>65</v>
      </c>
      <c r="B30" s="15" t="s">
        <v>65</v>
      </c>
      <c r="C30" s="25">
        <v>734.69</v>
      </c>
      <c r="D30" s="25" t="s">
        <v>63</v>
      </c>
      <c r="E30" s="25">
        <v>1</v>
      </c>
      <c r="F30" s="2"/>
    </row>
    <row r="31" spans="1:6">
      <c r="A31" s="15" t="s">
        <v>77</v>
      </c>
      <c r="B31" s="15" t="s">
        <v>77</v>
      </c>
      <c r="C31" s="25">
        <v>86.93</v>
      </c>
      <c r="D31" s="25" t="s">
        <v>20</v>
      </c>
      <c r="E31" s="25">
        <v>1</v>
      </c>
      <c r="F31" s="2"/>
    </row>
    <row r="32" spans="1:6" ht="28.5">
      <c r="A32" s="8" t="s">
        <v>40</v>
      </c>
      <c r="B32" s="7" t="e">
        <f>#REF!+#REF!</f>
        <v>#REF!</v>
      </c>
      <c r="C32" s="19">
        <v>0</v>
      </c>
      <c r="D32" s="20"/>
      <c r="E32" s="25"/>
    </row>
    <row r="33" spans="1:6" ht="28.5">
      <c r="A33" s="8" t="s">
        <v>42</v>
      </c>
      <c r="B33" s="7" t="e">
        <f>SUM(#REF!)</f>
        <v>#REF!</v>
      </c>
      <c r="C33" s="19">
        <v>0</v>
      </c>
      <c r="D33" s="20"/>
      <c r="E33" s="20"/>
    </row>
    <row r="34" spans="1:6" ht="28.5">
      <c r="A34" s="8" t="s">
        <v>43</v>
      </c>
      <c r="B34" s="7" t="e">
        <f>#REF!</f>
        <v>#REF!</v>
      </c>
      <c r="C34" s="19">
        <v>0</v>
      </c>
      <c r="D34" s="20"/>
      <c r="E34" s="20"/>
    </row>
    <row r="35" spans="1:6" ht="28.5">
      <c r="A35" s="8" t="s">
        <v>44</v>
      </c>
      <c r="B35" s="7" t="e">
        <f>#REF!+#REF!</f>
        <v>#REF!</v>
      </c>
      <c r="C35" s="19">
        <v>0</v>
      </c>
      <c r="D35" s="20"/>
      <c r="E35" s="20"/>
    </row>
    <row r="36" spans="1:6" ht="28.5">
      <c r="A36" s="30" t="s">
        <v>45</v>
      </c>
      <c r="B36" s="31" t="str">
        <f>B38</f>
        <v>ТО газового оборудования к=0,6;0,8;0,85;0,9;1( 3,4</v>
      </c>
      <c r="C36" s="19">
        <f>C37+C38</f>
        <v>2835.21</v>
      </c>
      <c r="D36" s="20"/>
      <c r="E36" s="21"/>
    </row>
    <row r="37" spans="1:6" outlineLevel="2">
      <c r="A37" s="32" t="s">
        <v>57</v>
      </c>
      <c r="B37" s="32" t="s">
        <v>58</v>
      </c>
      <c r="C37" s="32">
        <v>1338.85</v>
      </c>
      <c r="D37" s="32" t="s">
        <v>14</v>
      </c>
      <c r="E37" s="32">
        <v>7875.6</v>
      </c>
    </row>
    <row r="38" spans="1:6">
      <c r="A38" s="32" t="s">
        <v>59</v>
      </c>
      <c r="B38" s="32" t="s">
        <v>60</v>
      </c>
      <c r="C38" s="32">
        <v>1496.36</v>
      </c>
      <c r="D38" s="32" t="s">
        <v>14</v>
      </c>
      <c r="E38" s="32">
        <v>7875.6</v>
      </c>
    </row>
    <row r="39" spans="1:6" ht="28.5">
      <c r="A39" s="30" t="s">
        <v>46</v>
      </c>
      <c r="B39" s="31" t="e">
        <f>B41+#REF!</f>
        <v>#VALUE!</v>
      </c>
      <c r="C39" s="19">
        <f>C40+C41</f>
        <v>6542.46</v>
      </c>
      <c r="D39" s="20"/>
      <c r="E39" s="20"/>
    </row>
    <row r="40" spans="1:6">
      <c r="A40" s="15" t="s">
        <v>69</v>
      </c>
      <c r="B40" s="15" t="s">
        <v>69</v>
      </c>
      <c r="C40" s="25">
        <v>2840.93</v>
      </c>
      <c r="D40" s="25" t="s">
        <v>14</v>
      </c>
      <c r="E40" s="25">
        <v>7678.2</v>
      </c>
      <c r="F40" s="14"/>
    </row>
    <row r="41" spans="1:6">
      <c r="A41" s="15" t="s">
        <v>70</v>
      </c>
      <c r="B41" s="15" t="s">
        <v>70</v>
      </c>
      <c r="C41" s="25">
        <v>3701.53</v>
      </c>
      <c r="D41" s="25" t="s">
        <v>14</v>
      </c>
      <c r="E41" s="25">
        <v>7875.6</v>
      </c>
      <c r="F41" s="14"/>
    </row>
    <row r="42" spans="1:6" ht="42.75">
      <c r="A42" s="8" t="s">
        <v>47</v>
      </c>
      <c r="B42" s="7" t="e">
        <f>#REF!</f>
        <v>#REF!</v>
      </c>
      <c r="C42" s="19">
        <f>C43</f>
        <v>468</v>
      </c>
      <c r="D42" s="20"/>
      <c r="E42" s="25"/>
    </row>
    <row r="43" spans="1:6" outlineLevel="2">
      <c r="A43" s="15" t="s">
        <v>52</v>
      </c>
      <c r="B43" s="15" t="s">
        <v>52</v>
      </c>
      <c r="C43" s="25">
        <v>468</v>
      </c>
      <c r="D43" s="25" t="s">
        <v>14</v>
      </c>
      <c r="E43" s="25">
        <v>325</v>
      </c>
    </row>
    <row r="44" spans="1:6" ht="57">
      <c r="A44" s="8" t="s">
        <v>48</v>
      </c>
      <c r="B44" s="7" t="e">
        <f>SUM(#REF!)</f>
        <v>#REF!</v>
      </c>
      <c r="C44" s="19">
        <f>C45+C46+C47+C48</f>
        <v>40577.46</v>
      </c>
      <c r="D44" s="20"/>
      <c r="E44" s="25"/>
    </row>
    <row r="45" spans="1:6">
      <c r="A45" s="15" t="s">
        <v>61</v>
      </c>
      <c r="B45" s="15" t="s">
        <v>62</v>
      </c>
      <c r="C45" s="25">
        <v>267.77</v>
      </c>
      <c r="D45" s="25" t="s">
        <v>14</v>
      </c>
      <c r="E45" s="25">
        <v>15751.2</v>
      </c>
    </row>
    <row r="46" spans="1:6" outlineLevel="2">
      <c r="A46" s="15" t="s">
        <v>71</v>
      </c>
      <c r="B46" s="15" t="s">
        <v>64</v>
      </c>
      <c r="C46" s="25">
        <v>18581.22</v>
      </c>
      <c r="D46" s="25" t="s">
        <v>14</v>
      </c>
      <c r="E46" s="25">
        <v>7678.2</v>
      </c>
    </row>
    <row r="47" spans="1:6" ht="18.75" customHeight="1">
      <c r="A47" s="15" t="s">
        <v>72</v>
      </c>
      <c r="B47" s="15" t="s">
        <v>41</v>
      </c>
      <c r="C47" s="25">
        <v>18980.2</v>
      </c>
      <c r="D47" s="25" t="s">
        <v>14</v>
      </c>
      <c r="E47" s="25">
        <v>7875.6</v>
      </c>
    </row>
    <row r="48" spans="1:6" outlineLevel="2">
      <c r="A48" s="15" t="s">
        <v>73</v>
      </c>
      <c r="B48" s="15" t="s">
        <v>73</v>
      </c>
      <c r="C48" s="25">
        <v>2748.27</v>
      </c>
      <c r="D48" s="25" t="s">
        <v>74</v>
      </c>
      <c r="E48" s="25">
        <v>1.5</v>
      </c>
    </row>
    <row r="49" spans="1:5" ht="30">
      <c r="A49" s="28" t="s">
        <v>22</v>
      </c>
      <c r="B49" s="9">
        <f>C49/1.18</f>
        <v>1627.1186440677966</v>
      </c>
      <c r="C49" s="29">
        <f>E49*5*12</f>
        <v>1920</v>
      </c>
      <c r="D49" s="26" t="s">
        <v>23</v>
      </c>
      <c r="E49" s="20">
        <v>32</v>
      </c>
    </row>
    <row r="50" spans="1:5">
      <c r="A50" s="6" t="s">
        <v>24</v>
      </c>
      <c r="B50" s="10" t="e">
        <f>B12+B15+B18+#REF!+B28+B32+B33+B34+B35+B36+B39+B42+B44+B48</f>
        <v>#VALUE!</v>
      </c>
      <c r="C50" s="19">
        <f>C12++C15+C18+C22+C27+C28+C32+C33+C35+C36+C39+C42+C44</f>
        <v>158035.64000000001</v>
      </c>
      <c r="D50" s="20"/>
      <c r="E50" s="21"/>
    </row>
    <row r="51" spans="1:5">
      <c r="A51" s="6" t="s">
        <v>25</v>
      </c>
      <c r="B51" s="11"/>
      <c r="C51" s="19">
        <f>C50*1.18</f>
        <v>186482.0552</v>
      </c>
      <c r="D51" s="20"/>
      <c r="E51" s="20"/>
    </row>
    <row r="52" spans="1:5">
      <c r="A52" s="6" t="s">
        <v>54</v>
      </c>
      <c r="B52" s="11"/>
      <c r="C52" s="19">
        <f>C4+C5+C8-C51</f>
        <v>-642328.8652</v>
      </c>
      <c r="D52" s="20"/>
      <c r="E52" s="20"/>
    </row>
    <row r="53" spans="1:5" ht="28.5">
      <c r="A53" s="8" t="s">
        <v>56</v>
      </c>
      <c r="B53" s="7"/>
      <c r="C53" s="19">
        <f>C52+C7</f>
        <v>-644269.1152</v>
      </c>
      <c r="D53" s="20"/>
      <c r="E53" s="20"/>
    </row>
  </sheetData>
  <mergeCells count="3">
    <mergeCell ref="A1:E1"/>
    <mergeCell ref="A11:E11"/>
    <mergeCell ref="C2:E2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2018-03-19T02:17:10Z</cp:lastPrinted>
  <dcterms:created xsi:type="dcterms:W3CDTF">2018-02-13T05:54:21Z</dcterms:created>
  <dcterms:modified xsi:type="dcterms:W3CDTF">2018-03-22T06:15:45Z</dcterms:modified>
</cp:coreProperties>
</file>