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Лист1!$A$1:$E$111</definedName>
  </definedNames>
  <calcPr calcId="124519" calcMode="manual"/>
</workbook>
</file>

<file path=xl/calcChain.xml><?xml version="1.0" encoding="utf-8"?>
<calcChain xmlns="http://schemas.openxmlformats.org/spreadsheetml/2006/main">
  <c r="C7" i="1"/>
  <c r="C112"/>
  <c r="C113" s="1"/>
  <c r="C8"/>
  <c r="C12" s="1"/>
  <c r="C111"/>
  <c r="C98"/>
  <c r="C95"/>
  <c r="C43"/>
  <c r="C31"/>
  <c r="C110"/>
  <c r="E79"/>
  <c r="C79"/>
  <c r="E77"/>
  <c r="C77"/>
  <c r="E75"/>
  <c r="C75"/>
  <c r="E73"/>
  <c r="C73"/>
  <c r="E71"/>
  <c r="C71"/>
  <c r="E69"/>
  <c r="C69"/>
  <c r="E67"/>
  <c r="C67"/>
  <c r="E65"/>
  <c r="C65"/>
  <c r="C93"/>
  <c r="C103"/>
  <c r="C101"/>
  <c r="C24"/>
  <c r="C20"/>
  <c r="C17"/>
  <c r="C14"/>
  <c r="C11"/>
  <c r="C109" l="1"/>
  <c r="C108" l="1"/>
  <c r="B43" l="1"/>
  <c r="B103"/>
  <c r="B93"/>
  <c r="C88"/>
  <c r="C89"/>
  <c r="C90"/>
  <c r="B84"/>
  <c r="B81" l="1"/>
  <c r="C82"/>
  <c r="C83"/>
  <c r="C85"/>
  <c r="C86"/>
  <c r="C87"/>
  <c r="C92"/>
  <c r="B109"/>
  <c r="B108" s="1"/>
  <c r="B101"/>
  <c r="B98"/>
  <c r="B95"/>
  <c r="B91"/>
  <c r="C91" s="1"/>
  <c r="B20"/>
  <c r="B17"/>
  <c r="B14"/>
  <c r="C84" l="1"/>
  <c r="C81"/>
  <c r="B110"/>
</calcChain>
</file>

<file path=xl/sharedStrings.xml><?xml version="1.0" encoding="utf-8"?>
<sst xmlns="http://schemas.openxmlformats.org/spreadsheetml/2006/main" count="252" uniqueCount="136">
  <si>
    <t>1.</t>
  </si>
  <si>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</si>
  <si>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</si>
  <si>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</si>
  <si>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</si>
  <si>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1. Уборка мусоропроводов</t>
  </si>
  <si>
    <t>1. Техническое обслуживание лифтов</t>
  </si>
  <si>
    <t>2. Контрорльно-диспетчерское обслуживание лифтов</t>
  </si>
  <si>
    <t>3. Расходы на оплату труда</t>
  </si>
  <si>
    <t>2. Ремонт мусоропровода</t>
  </si>
  <si>
    <t>м2</t>
  </si>
  <si>
    <t>шт</t>
  </si>
  <si>
    <t>м</t>
  </si>
  <si>
    <t>Годовая фактическая стоимость работ (услуг) с НДС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</si>
  <si>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</si>
  <si>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</si>
  <si>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</si>
  <si>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4. Уборка лифтов</t>
  </si>
  <si>
    <t>5. Освидетельствование/Оценка соответствия</t>
  </si>
  <si>
    <t>6. Ремонт лифтов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</si>
  <si>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</si>
  <si>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</si>
  <si>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</si>
  <si>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</si>
  <si>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</si>
  <si>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</si>
  <si>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</si>
  <si>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</si>
  <si>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</si>
  <si>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</si>
  <si>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</si>
  <si>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</si>
  <si>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</si>
  <si>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Ремонт канализационной трубы</t>
  </si>
  <si>
    <t>Ремонт штрабы: кирпич</t>
  </si>
  <si>
    <t>Смена вентиля, д. 20 мм</t>
  </si>
  <si>
    <t>Смена стекол</t>
  </si>
  <si>
    <t>Смена труб ГВС д.20</t>
  </si>
  <si>
    <t>Смена труб ХВС д.20</t>
  </si>
  <si>
    <t>Смена труб канализации д. 100</t>
  </si>
  <si>
    <t>Смена труб отопления ППР д. 25 (с прим. сварочных работ)</t>
  </si>
  <si>
    <t>Смена труб отопления ППР д. 25 (с прим. сварочных</t>
  </si>
  <si>
    <t>замена эл. лампочки накаливания</t>
  </si>
  <si>
    <t>замена эл. лампочки накаливания Итог</t>
  </si>
  <si>
    <t>замена эл.выключателя</t>
  </si>
  <si>
    <t>замена эл.выключателя Итог</t>
  </si>
  <si>
    <t>замена электро-патрона</t>
  </si>
  <si>
    <t>замена электро-патрона Итог</t>
  </si>
  <si>
    <t>осмотр подвала Итог</t>
  </si>
  <si>
    <t>сброс воздуха с системы отопления</t>
  </si>
  <si>
    <t>Адрес: ул. Ярославского, д. 19</t>
  </si>
  <si>
    <t>АО Читаглавснаб</t>
  </si>
  <si>
    <t>ИП Гаджиев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</si>
  <si>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</si>
  <si>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</si>
  <si>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</si>
  <si>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</si>
  <si>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Уборка МОП 1,2 кв. 2017 коэф. 0,8</t>
  </si>
  <si>
    <t>Уборка МОП 3,4 кв. 2017 г. коэф.0,8</t>
  </si>
  <si>
    <t>Вывоз ТБО (спецавтохозяйство) 1,2 кв. 2017 г</t>
  </si>
  <si>
    <t>Чел.</t>
  </si>
  <si>
    <t>Вывоз ТКО 3,4 кв. 2017 г. коэф. 0,6;0,8;0,85;0,9;1</t>
  </si>
  <si>
    <t>Вывоз крупногабаритного мусора   1,2кв 2017 г.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</si>
  <si>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</si>
  <si>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</si>
  <si>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</si>
  <si>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</si>
  <si>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</si>
  <si>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</si>
  <si>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Горячая вода (ОДН) 3,4 кв. к=0,8;</t>
  </si>
  <si>
    <t>Холодная вода (ОДН)  3,4 кв. 2017 г к=0,6;0,8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</si>
  <si>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</si>
  <si>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</si>
  <si>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ТО газового оборудования к=0,6;0,8;0,85;0,9;1(1,2 кв. 2017 г</t>
  </si>
  <si>
    <t>ТО газового оборудования к=0,6;0,8;0,85;0,9;1(1,2</t>
  </si>
  <si>
    <t>ТО газового оборудования к=0,6;0,8;0,85;0,9;1( 3,4 кв. 2017</t>
  </si>
  <si>
    <t>ТО газового оборудования к=0,6;0,8;0,85;0,9;1( 3,4</t>
  </si>
  <si>
    <t>Содержание ДРС 1,2 кв. 2017г. к=0,8</t>
  </si>
  <si>
    <t>Содержание ДРС 3,4 кв. 2017 г. коэф. 0,8</t>
  </si>
  <si>
    <t>Уборка придомовой территории 1,2 кв. 2017 г. коэф.  0,8</t>
  </si>
  <si>
    <t>Уборка придомовой территории 1,2 кв. 2017 г. коэф.</t>
  </si>
  <si>
    <t>Уборка придомовой территории 3,4 кв. 2017 г. коэф. 0,8</t>
  </si>
  <si>
    <t>Уборка придомовой территории 3,4 кв. 2017 г. коэф.</t>
  </si>
  <si>
    <t>Дератизация</t>
  </si>
  <si>
    <t>Орг-ция мест накоп. ртутьсодержащих ламп1-4 кв. 2017 г. к=0,</t>
  </si>
  <si>
    <t>Орг-ция мест накоп. ртутьсодержащих ламп1-4 кв. 20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</si>
  <si>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</si>
  <si>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</si>
  <si>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</si>
  <si>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</si>
  <si>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</si>
  <si>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</si>
  <si>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</si>
  <si>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</si>
  <si>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</si>
  <si>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</si>
  <si>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</si>
  <si>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16. Всего расходов по дому за 2017 г.</t>
  </si>
  <si>
    <t>17. Всего расходов по дому с НДС за 2017 г.</t>
  </si>
  <si>
    <t>18. Конечное сальдо по дому на 31.12.2017 г.</t>
  </si>
  <si>
    <t>Прочистка вентиляции</t>
  </si>
  <si>
    <t>Ремонт дверных полотен</t>
  </si>
  <si>
    <t>Ремонт чердачного люка</t>
  </si>
  <si>
    <t>Ремонт шиферной кровли</t>
  </si>
  <si>
    <t>Установка почтовых ящиков 4х секционных</t>
  </si>
  <si>
    <t>Установка пружины</t>
  </si>
  <si>
    <t>заделка выбоин в цементных полах до 1м2</t>
  </si>
  <si>
    <t>изготовление и установка дверного блока</t>
  </si>
  <si>
    <t>на спилку и подрезку деревьев</t>
  </si>
  <si>
    <t>ремонт штукатурки штроб</t>
  </si>
  <si>
    <t>Выезд а/машины по заявке</t>
  </si>
  <si>
    <t>выезд</t>
  </si>
  <si>
    <t>Закрытие и открытие стояков</t>
  </si>
  <si>
    <t>1 стояк</t>
  </si>
  <si>
    <t>Замена электропроводки</t>
  </si>
  <si>
    <t>Очистка канализационной сети</t>
  </si>
  <si>
    <t>Смена вентиля до 20 мм. (с материалом)</t>
  </si>
  <si>
    <t>Смена вентиля до д.32</t>
  </si>
  <si>
    <t>Смена вентиля, д. 20 мм без фасонных частей</t>
  </si>
  <si>
    <t>Смена задвижек диаметром 80 мм</t>
  </si>
  <si>
    <t>Смена труб ГВС д.25</t>
  </si>
  <si>
    <t>1м</t>
  </si>
  <si>
    <t>Смена труб ХВС д.50</t>
  </si>
  <si>
    <t>Смена труб канализации д. 50</t>
  </si>
  <si>
    <t>Устранение свищей хомутами</t>
  </si>
  <si>
    <t>замена стояка ГВС</t>
  </si>
  <si>
    <t>стояк</t>
  </si>
  <si>
    <t>замена стояка гвс кв.75</t>
  </si>
  <si>
    <t>замена стояка гвс кв.75 Итог</t>
  </si>
  <si>
    <t>изготовление и установка дверного блока Итог</t>
  </si>
  <si>
    <t>на спилку и подрезку деревьев Итог</t>
  </si>
  <si>
    <t>осмотр подвала</t>
  </si>
  <si>
    <t>раз</t>
  </si>
  <si>
    <t>ремонт штукатурки штроб Итог</t>
  </si>
  <si>
    <t>Дебиторская задолженность (переплата) на 31.12.2017 г.</t>
  </si>
  <si>
    <t>19. Конечное сальдо с учетом дебиторской задолженности (переплаты) на 31.12.2017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</si>
</sst>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4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3" xfId="0" applyFill="1" applyBorder="1"/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wrapText="1"/>
    </xf>
    <xf numFmtId="0" fontId="6" fillId="3" borderId="0" xfId="0" applyFont="1" applyFill="1" applyAlignment="1">
      <alignment horizontal="left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4" fillId="3" borderId="2" xfId="1" applyFont="1" applyFill="1" applyBorder="1" applyAlignment="1">
      <alignment horizontal="left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wrapText="1"/>
    </xf>
    <xf numFmtId="0" fontId="0" fillId="3" borderId="0" xfId="0" applyFill="1" applyAlignment="1">
      <alignment wrapText="1"/>
    </xf>
    <xf numFmtId="0" fontId="6" fillId="3" borderId="0" xfId="0" applyFont="1" applyFill="1" applyAlignment="1">
      <alignment wrapText="1"/>
    </xf>
    <xf numFmtId="2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right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0" fillId="0" borderId="3" xfId="0" applyFont="1" applyFill="1" applyBorder="1"/>
    <xf numFmtId="0" fontId="0" fillId="4" borderId="3" xfId="0" applyFill="1" applyBorder="1"/>
    <xf numFmtId="0" fontId="0" fillId="4" borderId="0" xfId="0" applyFill="1"/>
    <xf numFmtId="0" fontId="10" fillId="4" borderId="3" xfId="0" applyFont="1" applyFill="1" applyBorder="1"/>
    <xf numFmtId="0" fontId="0" fillId="0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tabSelected="1" topLeftCell="A95" workbookViewId="0">
      <selection activeCell="A113" sqref="A113:E113"/>
    </sheetView>
  </sheetViews>
  <sheetFormatPr defaultRowHeight="15" outlineLevelRow="2"/>
  <cols>
    <col min="1" max="1" width="59.5703125" style="28" customWidth="1"/>
    <col min="2" max="2" width="15.5703125" style="12" hidden="1" customWidth="1"/>
    <col min="3" max="3" width="15.5703125" style="29" customWidth="1"/>
    <col min="4" max="4" width="12.140625" style="30" customWidth="1"/>
    <col min="5" max="5" width="20" style="31" customWidth="1"/>
    <col min="6" max="6" width="8.42578125" style="10" customWidth="1"/>
    <col min="7" max="16384" width="9.140625" style="10"/>
  </cols>
  <sheetData>
    <row r="1" spans="1:5" ht="66.75" customHeight="1">
      <c r="A1" s="40" t="s">
        <v>20</v>
      </c>
      <c r="B1" s="40"/>
      <c r="C1" s="40"/>
      <c r="D1" s="40"/>
      <c r="E1" s="40"/>
    </row>
    <row r="2" spans="1:5" ht="45">
      <c r="A2" s="11" t="s">
        <v>50</v>
      </c>
      <c r="B2" s="12" t="s">
        <v>15</v>
      </c>
      <c r="C2" s="42" t="s">
        <v>21</v>
      </c>
      <c r="D2" s="42"/>
      <c r="E2" s="42"/>
    </row>
    <row r="3" spans="1:5" ht="71.25">
      <c r="A3" s="13" t="s">
        <v>4</v>
      </c>
      <c r="B3" s="1" t="s">
        <v>1</v>
      </c>
      <c r="C3" s="8" t="s">
        <v>13</v>
      </c>
      <c r="D3" s="14" t="s">
        <v>2</v>
      </c>
      <c r="E3" s="15" t="s">
        <v>3</v>
      </c>
    </row>
    <row r="4" spans="1:5">
      <c r="A4" s="13" t="s">
        <v>22</v>
      </c>
      <c r="B4" s="1"/>
      <c r="C4" s="8">
        <v>-678252.69</v>
      </c>
      <c r="D4" s="14"/>
      <c r="E4" s="15"/>
    </row>
    <row r="5" spans="1:5" ht="28.5">
      <c r="A5" s="13" t="s">
        <v>23</v>
      </c>
      <c r="B5" s="1"/>
      <c r="C5" s="8">
        <v>1021783.52</v>
      </c>
      <c r="D5" s="14"/>
      <c r="E5" s="15"/>
    </row>
    <row r="6" spans="1:5">
      <c r="A6" s="13" t="s">
        <v>24</v>
      </c>
      <c r="B6" s="1"/>
      <c r="C6" s="8">
        <v>1005417.48</v>
      </c>
      <c r="D6" s="14"/>
      <c r="E6" s="15"/>
    </row>
    <row r="7" spans="1:5">
      <c r="A7" s="43" t="s">
        <v>134</v>
      </c>
      <c r="B7" s="1"/>
      <c r="C7" s="8">
        <f>C6-C5</f>
        <v>-16366.040000000037</v>
      </c>
      <c r="D7" s="14"/>
      <c r="E7" s="15"/>
    </row>
    <row r="8" spans="1:5">
      <c r="A8" s="13" t="s">
        <v>25</v>
      </c>
      <c r="B8" s="1"/>
      <c r="C8" s="8">
        <f>C9+C11+C10</f>
        <v>273538.77</v>
      </c>
      <c r="D8" s="14"/>
      <c r="E8" s="15"/>
    </row>
    <row r="9" spans="1:5">
      <c r="A9" s="13" t="s">
        <v>51</v>
      </c>
      <c r="B9" s="1"/>
      <c r="C9" s="8">
        <v>138193.82</v>
      </c>
      <c r="D9" s="14"/>
      <c r="E9" s="15"/>
    </row>
    <row r="10" spans="1:5">
      <c r="A10" s="13" t="s">
        <v>52</v>
      </c>
      <c r="B10" s="1"/>
      <c r="C10" s="8">
        <v>125829.43</v>
      </c>
      <c r="D10" s="14"/>
      <c r="E10" s="15"/>
    </row>
    <row r="11" spans="1:5">
      <c r="A11" s="13" t="s">
        <v>26</v>
      </c>
      <c r="B11" s="1"/>
      <c r="C11" s="8">
        <f>792.96*12</f>
        <v>9515.52</v>
      </c>
      <c r="D11" s="14"/>
      <c r="E11" s="15"/>
    </row>
    <row r="12" spans="1:5">
      <c r="A12" s="2" t="s">
        <v>27</v>
      </c>
      <c r="B12" s="16"/>
      <c r="C12" s="17">
        <f>C5+C8</f>
        <v>1295322.29</v>
      </c>
      <c r="D12" s="6"/>
      <c r="E12" s="5"/>
    </row>
    <row r="13" spans="1:5">
      <c r="A13" s="41" t="s">
        <v>28</v>
      </c>
      <c r="B13" s="41"/>
      <c r="C13" s="41"/>
      <c r="D13" s="41"/>
      <c r="E13" s="41"/>
    </row>
    <row r="14" spans="1:5" ht="29.25" thickBot="1">
      <c r="A14" s="2" t="s">
        <v>63</v>
      </c>
      <c r="B14" s="16" t="e">
        <f>#REF!</f>
        <v>#REF!</v>
      </c>
      <c r="C14" s="32">
        <f>C15+C16</f>
        <v>172811.88</v>
      </c>
      <c r="D14" s="6"/>
      <c r="E14" s="5"/>
    </row>
    <row r="15" spans="1:5" customFormat="1" ht="15.75" outlineLevel="2" thickBot="1">
      <c r="A15" s="7" t="s">
        <v>53</v>
      </c>
      <c r="B15" s="7" t="s">
        <v>54</v>
      </c>
      <c r="C15" s="38">
        <v>83650.97</v>
      </c>
      <c r="D15" s="7" t="s">
        <v>10</v>
      </c>
      <c r="E15" s="7">
        <v>25045.200000000001</v>
      </c>
    </row>
    <row r="16" spans="1:5" customFormat="1" ht="15.75" outlineLevel="2" thickBot="1">
      <c r="A16" s="7" t="s">
        <v>55</v>
      </c>
      <c r="B16" s="7" t="s">
        <v>56</v>
      </c>
      <c r="C16" s="38">
        <v>89160.91</v>
      </c>
      <c r="D16" s="7" t="s">
        <v>10</v>
      </c>
      <c r="E16" s="7">
        <v>25045.200000000001</v>
      </c>
    </row>
    <row r="17" spans="1:5" ht="29.25" thickBot="1">
      <c r="A17" s="2" t="s">
        <v>64</v>
      </c>
      <c r="B17" s="16" t="e">
        <f>#REF!</f>
        <v>#REF!</v>
      </c>
      <c r="C17" s="32">
        <f>C18+C19</f>
        <v>62362.55</v>
      </c>
      <c r="D17" s="6"/>
      <c r="E17" s="5"/>
    </row>
    <row r="18" spans="1:5" customFormat="1" ht="15.75" outlineLevel="2" thickBot="1">
      <c r="A18" s="7" t="s">
        <v>57</v>
      </c>
      <c r="B18" s="7" t="s">
        <v>57</v>
      </c>
      <c r="C18" s="38">
        <v>31306.5</v>
      </c>
      <c r="D18" s="7" t="s">
        <v>10</v>
      </c>
      <c r="E18" s="7">
        <v>25045.200000000001</v>
      </c>
    </row>
    <row r="19" spans="1:5" customFormat="1" ht="15.75" outlineLevel="2" thickBot="1">
      <c r="A19" s="7" t="s">
        <v>58</v>
      </c>
      <c r="B19" s="7" t="s">
        <v>58</v>
      </c>
      <c r="C19" s="38">
        <v>31056.05</v>
      </c>
      <c r="D19" s="7" t="s">
        <v>10</v>
      </c>
      <c r="E19" s="7">
        <v>25045.200000000001</v>
      </c>
    </row>
    <row r="20" spans="1:5" ht="29.25" thickBot="1">
      <c r="A20" s="2" t="s">
        <v>65</v>
      </c>
      <c r="B20" s="18" t="e">
        <f>#REF!+#REF!</f>
        <v>#REF!</v>
      </c>
      <c r="C20" s="32">
        <f>C21+C22+C23</f>
        <v>110188.92000000001</v>
      </c>
      <c r="D20" s="9"/>
      <c r="E20" s="5"/>
    </row>
    <row r="21" spans="1:5" customFormat="1" ht="15.75" outlineLevel="2" thickBot="1">
      <c r="A21" s="7" t="s">
        <v>59</v>
      </c>
      <c r="B21" s="7" t="s">
        <v>59</v>
      </c>
      <c r="C21" s="38">
        <v>46202.1</v>
      </c>
      <c r="D21" s="7" t="s">
        <v>60</v>
      </c>
      <c r="E21" s="7">
        <v>1029</v>
      </c>
    </row>
    <row r="22" spans="1:5" customFormat="1" ht="15.75" outlineLevel="2" thickBot="1">
      <c r="A22" s="7" t="s">
        <v>61</v>
      </c>
      <c r="B22" s="7" t="s">
        <v>61</v>
      </c>
      <c r="C22" s="38">
        <v>56886.720000000001</v>
      </c>
      <c r="D22" s="7" t="s">
        <v>60</v>
      </c>
      <c r="E22" s="7">
        <v>1056</v>
      </c>
    </row>
    <row r="23" spans="1:5" customFormat="1" ht="15.75" outlineLevel="2" thickBot="1">
      <c r="A23" s="7" t="s">
        <v>62</v>
      </c>
      <c r="B23" s="7" t="s">
        <v>62</v>
      </c>
      <c r="C23" s="38">
        <v>7100.1</v>
      </c>
      <c r="D23" s="7" t="s">
        <v>60</v>
      </c>
      <c r="E23" s="7">
        <v>1029</v>
      </c>
    </row>
    <row r="24" spans="1:5" ht="43.5" thickBot="1">
      <c r="A24" s="2" t="s">
        <v>66</v>
      </c>
      <c r="B24" s="16"/>
      <c r="C24" s="32">
        <f>C25+C26+C28+C27+C29+C30</f>
        <v>147068.42000000001</v>
      </c>
      <c r="D24" s="6"/>
      <c r="E24" s="5"/>
    </row>
    <row r="25" spans="1:5" customFormat="1" ht="15.75" outlineLevel="2" thickBot="1">
      <c r="A25" s="7" t="s">
        <v>67</v>
      </c>
      <c r="B25" s="7" t="s">
        <v>68</v>
      </c>
      <c r="C25" s="38">
        <v>2434.06</v>
      </c>
      <c r="D25" s="7" t="s">
        <v>10</v>
      </c>
      <c r="E25" s="7">
        <v>49.523000000000003</v>
      </c>
    </row>
    <row r="26" spans="1:5" customFormat="1" ht="15.75" outlineLevel="2" thickBot="1">
      <c r="A26" s="7" t="s">
        <v>69</v>
      </c>
      <c r="B26" s="7" t="s">
        <v>69</v>
      </c>
      <c r="C26" s="38">
        <v>2003.62</v>
      </c>
      <c r="D26" s="7" t="s">
        <v>10</v>
      </c>
      <c r="E26" s="7">
        <v>25045.200000000001</v>
      </c>
    </row>
    <row r="27" spans="1:5" customFormat="1" ht="15.75" outlineLevel="2" thickBot="1">
      <c r="A27" s="7" t="s">
        <v>29</v>
      </c>
      <c r="B27" s="7" t="s">
        <v>30</v>
      </c>
      <c r="C27" s="38">
        <v>2618.79</v>
      </c>
      <c r="D27" s="7" t="s">
        <v>10</v>
      </c>
      <c r="E27" s="7">
        <v>125.241</v>
      </c>
    </row>
    <row r="28" spans="1:5" customFormat="1" ht="15.75" outlineLevel="2" thickBot="1">
      <c r="A28" s="7" t="s">
        <v>70</v>
      </c>
      <c r="B28" s="7" t="s">
        <v>70</v>
      </c>
      <c r="C28" s="38">
        <v>1903.44</v>
      </c>
      <c r="D28" s="7" t="s">
        <v>10</v>
      </c>
      <c r="E28" s="7">
        <v>25045.200000000001</v>
      </c>
    </row>
    <row r="29" spans="1:5" customFormat="1" ht="15.75" outlineLevel="2" thickBot="1">
      <c r="A29" s="7" t="s">
        <v>71</v>
      </c>
      <c r="B29" s="7" t="s">
        <v>72</v>
      </c>
      <c r="C29" s="38">
        <v>122257.82</v>
      </c>
      <c r="D29" s="7" t="s">
        <v>10</v>
      </c>
      <c r="E29" s="7">
        <v>97015.8</v>
      </c>
    </row>
    <row r="30" spans="1:5" customFormat="1" ht="15.75" outlineLevel="2" thickBot="1">
      <c r="A30" s="7" t="s">
        <v>31</v>
      </c>
      <c r="B30" s="7" t="s">
        <v>32</v>
      </c>
      <c r="C30" s="38">
        <v>15850.69</v>
      </c>
      <c r="D30" s="7" t="s">
        <v>10</v>
      </c>
      <c r="E30" s="7">
        <v>4745.7139999999999</v>
      </c>
    </row>
    <row r="31" spans="1:5" s="21" customFormat="1" ht="43.5" outlineLevel="1" thickBot="1">
      <c r="A31" s="2" t="s">
        <v>86</v>
      </c>
      <c r="B31" s="20"/>
      <c r="C31" s="32">
        <f>C32+C33+C34+C35+C36+C37+C38+C39+C40+C41+C42</f>
        <v>59826.359999999993</v>
      </c>
      <c r="D31" s="20"/>
      <c r="E31" s="20"/>
    </row>
    <row r="32" spans="1:5" customFormat="1" ht="15.75" outlineLevel="2" thickBot="1">
      <c r="A32" s="7" t="s">
        <v>101</v>
      </c>
      <c r="B32" s="7" t="s">
        <v>101</v>
      </c>
      <c r="C32" s="38">
        <v>972.46</v>
      </c>
      <c r="D32" s="7" t="s">
        <v>11</v>
      </c>
      <c r="E32" s="7">
        <v>1</v>
      </c>
    </row>
    <row r="33" spans="1:6" customFormat="1" ht="15.75" outlineLevel="2" thickBot="1">
      <c r="A33" s="7" t="s">
        <v>102</v>
      </c>
      <c r="B33" s="7" t="s">
        <v>102</v>
      </c>
      <c r="C33" s="38">
        <v>1105.32</v>
      </c>
      <c r="D33" s="7" t="s">
        <v>11</v>
      </c>
      <c r="E33" s="7">
        <v>1</v>
      </c>
    </row>
    <row r="34" spans="1:6" customFormat="1" ht="15.75" outlineLevel="2" thickBot="1">
      <c r="A34" s="7" t="s">
        <v>102</v>
      </c>
      <c r="B34" s="7" t="s">
        <v>102</v>
      </c>
      <c r="C34" s="38">
        <v>82.74</v>
      </c>
      <c r="D34" s="7" t="s">
        <v>11</v>
      </c>
      <c r="E34" s="7">
        <v>1</v>
      </c>
    </row>
    <row r="35" spans="1:6" customFormat="1" ht="15.75" outlineLevel="2" thickBot="1">
      <c r="A35" s="7" t="s">
        <v>103</v>
      </c>
      <c r="B35" s="7" t="s">
        <v>103</v>
      </c>
      <c r="C35" s="38">
        <v>1597.26</v>
      </c>
      <c r="D35" s="7" t="s">
        <v>10</v>
      </c>
      <c r="E35" s="7">
        <v>13</v>
      </c>
    </row>
    <row r="36" spans="1:6" customFormat="1" ht="15.75" outlineLevel="2" thickBot="1">
      <c r="A36" s="7" t="s">
        <v>34</v>
      </c>
      <c r="B36" s="7" t="s">
        <v>34</v>
      </c>
      <c r="C36" s="38">
        <v>29244.03</v>
      </c>
      <c r="D36" s="7" t="s">
        <v>10</v>
      </c>
      <c r="E36" s="7">
        <v>14.5</v>
      </c>
    </row>
    <row r="37" spans="1:6" customFormat="1" ht="15.75" outlineLevel="2" thickBot="1">
      <c r="A37" s="7" t="s">
        <v>104</v>
      </c>
      <c r="B37" s="7" t="s">
        <v>104</v>
      </c>
      <c r="C37" s="38">
        <v>8432.64</v>
      </c>
      <c r="D37" s="7" t="s">
        <v>11</v>
      </c>
      <c r="E37" s="7">
        <v>4</v>
      </c>
    </row>
    <row r="38" spans="1:6" customFormat="1" ht="15.75" outlineLevel="2" thickBot="1">
      <c r="A38" s="7" t="s">
        <v>105</v>
      </c>
      <c r="B38" s="7" t="s">
        <v>105</v>
      </c>
      <c r="C38" s="38">
        <v>420.6</v>
      </c>
      <c r="D38" s="7" t="s">
        <v>11</v>
      </c>
      <c r="E38" s="7">
        <v>1</v>
      </c>
    </row>
    <row r="39" spans="1:6" customFormat="1" ht="15.75" outlineLevel="2" thickBot="1">
      <c r="A39" s="7" t="s">
        <v>106</v>
      </c>
      <c r="B39" s="7" t="s">
        <v>106</v>
      </c>
      <c r="C39" s="38">
        <v>421.44</v>
      </c>
      <c r="D39" s="7" t="s">
        <v>10</v>
      </c>
      <c r="E39" s="7">
        <v>1</v>
      </c>
    </row>
    <row r="40" spans="1:6" customFormat="1" ht="15.75" outlineLevel="2" thickBot="1">
      <c r="A40" s="7" t="s">
        <v>107</v>
      </c>
      <c r="B40" s="7" t="s">
        <v>107</v>
      </c>
      <c r="C40" s="38">
        <v>6255.06</v>
      </c>
      <c r="D40" s="7" t="s">
        <v>10</v>
      </c>
      <c r="E40" s="7">
        <v>2.7</v>
      </c>
    </row>
    <row r="41" spans="1:6" customFormat="1" ht="15.75" outlineLevel="2" thickBot="1">
      <c r="A41" s="7" t="s">
        <v>109</v>
      </c>
      <c r="B41" s="7" t="s">
        <v>109</v>
      </c>
      <c r="C41" s="38">
        <v>10371</v>
      </c>
      <c r="D41" s="7" t="s">
        <v>11</v>
      </c>
      <c r="E41" s="7">
        <v>3</v>
      </c>
    </row>
    <row r="42" spans="1:6" customFormat="1" ht="15.75" outlineLevel="2" thickBot="1">
      <c r="A42" s="7" t="s">
        <v>36</v>
      </c>
      <c r="B42" s="7" t="s">
        <v>36</v>
      </c>
      <c r="C42" s="38">
        <v>923.81</v>
      </c>
      <c r="D42" s="7" t="s">
        <v>10</v>
      </c>
      <c r="E42" s="7">
        <v>1.36</v>
      </c>
    </row>
    <row r="43" spans="1:6" ht="57.75" thickBot="1">
      <c r="A43" s="2" t="s">
        <v>87</v>
      </c>
      <c r="B43" s="16" t="e">
        <f>SUM(#REF!)</f>
        <v>#REF!</v>
      </c>
      <c r="C43" s="32">
        <f>C44+C45+C46+C47+C48+C49+C50+C51+C52+C53+C54+C55+C56+C57+C58+C59+C60+C61+C62+C63+C64+C66+C68+C70+C76+C80</f>
        <v>227405.85999999996</v>
      </c>
      <c r="D43" s="6"/>
      <c r="E43" s="5"/>
      <c r="F43" s="22"/>
    </row>
    <row r="44" spans="1:6" customFormat="1" ht="15.75" outlineLevel="2" thickBot="1">
      <c r="A44" s="7" t="s">
        <v>110</v>
      </c>
      <c r="B44" s="7" t="s">
        <v>110</v>
      </c>
      <c r="C44" s="38">
        <v>2422.65</v>
      </c>
      <c r="D44" s="7" t="s">
        <v>111</v>
      </c>
      <c r="E44" s="7">
        <v>5</v>
      </c>
    </row>
    <row r="45" spans="1:6" customFormat="1" ht="15.75" outlineLevel="2" thickBot="1">
      <c r="A45" s="7" t="s">
        <v>112</v>
      </c>
      <c r="B45" s="7" t="s">
        <v>112</v>
      </c>
      <c r="C45" s="38">
        <v>9712.32</v>
      </c>
      <c r="D45" s="7" t="s">
        <v>113</v>
      </c>
      <c r="E45" s="7">
        <v>12</v>
      </c>
    </row>
    <row r="46" spans="1:6" customFormat="1" ht="15.75" outlineLevel="2" thickBot="1">
      <c r="A46" s="7" t="s">
        <v>114</v>
      </c>
      <c r="B46" s="7" t="s">
        <v>114</v>
      </c>
      <c r="C46" s="38">
        <v>3759.63</v>
      </c>
      <c r="D46" s="7" t="s">
        <v>12</v>
      </c>
      <c r="E46" s="7">
        <v>21</v>
      </c>
    </row>
    <row r="47" spans="1:6" customFormat="1" ht="15.75" outlineLevel="2" thickBot="1">
      <c r="A47" s="7" t="s">
        <v>115</v>
      </c>
      <c r="B47" s="7" t="s">
        <v>115</v>
      </c>
      <c r="C47" s="38">
        <v>15438.5</v>
      </c>
      <c r="D47" s="7" t="s">
        <v>12</v>
      </c>
      <c r="E47" s="7">
        <v>55</v>
      </c>
    </row>
    <row r="48" spans="1:6" customFormat="1" ht="15.75" outlineLevel="2" thickBot="1">
      <c r="A48" s="7" t="s">
        <v>115</v>
      </c>
      <c r="B48" s="7" t="s">
        <v>115</v>
      </c>
      <c r="C48" s="38">
        <v>3929.8</v>
      </c>
      <c r="D48" s="7" t="s">
        <v>12</v>
      </c>
      <c r="E48" s="7">
        <v>14</v>
      </c>
    </row>
    <row r="49" spans="1:5" customFormat="1" ht="15.75" outlineLevel="2" thickBot="1">
      <c r="A49" s="7" t="s">
        <v>33</v>
      </c>
      <c r="B49" s="7" t="s">
        <v>33</v>
      </c>
      <c r="C49" s="38">
        <v>12582.36</v>
      </c>
      <c r="D49" s="7" t="s">
        <v>12</v>
      </c>
      <c r="E49" s="7">
        <v>18</v>
      </c>
    </row>
    <row r="50" spans="1:5" customFormat="1" ht="15.75" outlineLevel="2" thickBot="1">
      <c r="A50" s="7" t="s">
        <v>117</v>
      </c>
      <c r="B50" s="7" t="s">
        <v>117</v>
      </c>
      <c r="C50" s="38">
        <v>29151.919999999998</v>
      </c>
      <c r="D50" s="7" t="s">
        <v>11</v>
      </c>
      <c r="E50" s="7">
        <v>14</v>
      </c>
    </row>
    <row r="51" spans="1:5" customFormat="1" ht="15.75" outlineLevel="2" thickBot="1">
      <c r="A51" s="7" t="s">
        <v>116</v>
      </c>
      <c r="B51" s="7" t="s">
        <v>116</v>
      </c>
      <c r="C51" s="38">
        <v>3837.8</v>
      </c>
      <c r="D51" s="7" t="s">
        <v>11</v>
      </c>
      <c r="E51" s="7">
        <v>2</v>
      </c>
    </row>
    <row r="52" spans="1:5" customFormat="1" ht="15.75" outlineLevel="2" thickBot="1">
      <c r="A52" s="7" t="s">
        <v>35</v>
      </c>
      <c r="B52" s="7" t="s">
        <v>35</v>
      </c>
      <c r="C52" s="38">
        <v>7675.6</v>
      </c>
      <c r="D52" s="7" t="s">
        <v>11</v>
      </c>
      <c r="E52" s="7">
        <v>4</v>
      </c>
    </row>
    <row r="53" spans="1:5" customFormat="1" ht="15.75" outlineLevel="2" thickBot="1">
      <c r="A53" s="7" t="s">
        <v>118</v>
      </c>
      <c r="B53" s="7" t="s">
        <v>118</v>
      </c>
      <c r="C53" s="38">
        <v>2101.14</v>
      </c>
      <c r="D53" s="7" t="s">
        <v>11</v>
      </c>
      <c r="E53" s="7">
        <v>2</v>
      </c>
    </row>
    <row r="54" spans="1:5" customFormat="1" ht="15.75" outlineLevel="2" thickBot="1">
      <c r="A54" s="7" t="s">
        <v>119</v>
      </c>
      <c r="B54" s="7" t="s">
        <v>119</v>
      </c>
      <c r="C54" s="38">
        <v>8444.23</v>
      </c>
      <c r="D54" s="7" t="s">
        <v>11</v>
      </c>
      <c r="E54" s="7">
        <v>1</v>
      </c>
    </row>
    <row r="55" spans="1:5" customFormat="1" ht="15.75" outlineLevel="2" thickBot="1">
      <c r="A55" s="7" t="s">
        <v>37</v>
      </c>
      <c r="B55" s="7" t="s">
        <v>37</v>
      </c>
      <c r="C55" s="38">
        <v>3605</v>
      </c>
      <c r="D55" s="7" t="s">
        <v>12</v>
      </c>
      <c r="E55" s="7">
        <v>3.5</v>
      </c>
    </row>
    <row r="56" spans="1:5" customFormat="1" ht="15.75" outlineLevel="2" thickBot="1">
      <c r="A56" s="7" t="s">
        <v>120</v>
      </c>
      <c r="B56" s="7" t="s">
        <v>120</v>
      </c>
      <c r="C56" s="38">
        <v>5871.9</v>
      </c>
      <c r="D56" s="7" t="s">
        <v>12</v>
      </c>
      <c r="E56" s="7">
        <v>5</v>
      </c>
    </row>
    <row r="57" spans="1:5" customFormat="1" ht="15.75" outlineLevel="2" thickBot="1">
      <c r="A57" s="7" t="s">
        <v>38</v>
      </c>
      <c r="B57" s="7" t="s">
        <v>38</v>
      </c>
      <c r="C57" s="38">
        <v>24720</v>
      </c>
      <c r="D57" s="7" t="s">
        <v>121</v>
      </c>
      <c r="E57" s="7">
        <v>24</v>
      </c>
    </row>
    <row r="58" spans="1:5" customFormat="1" ht="15.75" outlineLevel="2" thickBot="1">
      <c r="A58" s="7" t="s">
        <v>122</v>
      </c>
      <c r="B58" s="7" t="s">
        <v>122</v>
      </c>
      <c r="C58" s="38">
        <v>2116.4899999999998</v>
      </c>
      <c r="D58" s="7" t="s">
        <v>12</v>
      </c>
      <c r="E58" s="7">
        <v>1.5</v>
      </c>
    </row>
    <row r="59" spans="1:5" customFormat="1" ht="15.75" outlineLevel="2" thickBot="1">
      <c r="A59" s="7" t="s">
        <v>39</v>
      </c>
      <c r="B59" s="7" t="s">
        <v>39</v>
      </c>
      <c r="C59" s="38">
        <v>15353.11</v>
      </c>
      <c r="D59" s="7" t="s">
        <v>12</v>
      </c>
      <c r="E59" s="7">
        <v>14</v>
      </c>
    </row>
    <row r="60" spans="1:5" customFormat="1" ht="15.75" outlineLevel="2" thickBot="1">
      <c r="A60" s="7" t="s">
        <v>123</v>
      </c>
      <c r="B60" s="7" t="s">
        <v>123</v>
      </c>
      <c r="C60" s="38">
        <v>447.6</v>
      </c>
      <c r="D60" s="7" t="s">
        <v>12</v>
      </c>
      <c r="E60" s="7">
        <v>0.5</v>
      </c>
    </row>
    <row r="61" spans="1:5" customFormat="1" ht="15.75" outlineLevel="2" thickBot="1">
      <c r="A61" s="7" t="s">
        <v>40</v>
      </c>
      <c r="B61" s="7" t="s">
        <v>41</v>
      </c>
      <c r="C61" s="38">
        <v>1187.72</v>
      </c>
      <c r="D61" s="7" t="s">
        <v>12</v>
      </c>
      <c r="E61" s="7">
        <v>1</v>
      </c>
    </row>
    <row r="62" spans="1:5" customFormat="1" ht="15.75" outlineLevel="2" thickBot="1">
      <c r="A62" s="7" t="s">
        <v>124</v>
      </c>
      <c r="B62" s="7" t="s">
        <v>124</v>
      </c>
      <c r="C62" s="38">
        <v>359.2</v>
      </c>
      <c r="D62" s="7" t="s">
        <v>11</v>
      </c>
      <c r="E62" s="7">
        <v>2</v>
      </c>
    </row>
    <row r="63" spans="1:5" customFormat="1" ht="15.75" outlineLevel="2" thickBot="1">
      <c r="A63" s="7" t="s">
        <v>125</v>
      </c>
      <c r="B63" s="7" t="s">
        <v>125</v>
      </c>
      <c r="C63" s="38">
        <v>29297</v>
      </c>
      <c r="D63" s="7" t="s">
        <v>126</v>
      </c>
      <c r="E63" s="7">
        <v>1</v>
      </c>
    </row>
    <row r="64" spans="1:5" customFormat="1" ht="15.75" outlineLevel="2" thickBot="1">
      <c r="A64" s="7" t="s">
        <v>127</v>
      </c>
      <c r="B64" s="7" t="s">
        <v>127</v>
      </c>
      <c r="C64" s="38">
        <v>26767</v>
      </c>
      <c r="D64" s="7" t="s">
        <v>126</v>
      </c>
      <c r="E64" s="7">
        <v>1</v>
      </c>
    </row>
    <row r="65" spans="1:5" customFormat="1" ht="15.75" hidden="1" outlineLevel="1" thickBot="1">
      <c r="A65" s="34" t="s">
        <v>128</v>
      </c>
      <c r="B65" s="7"/>
      <c r="C65" s="38">
        <f>SUBTOTAL(9,C64:C64)</f>
        <v>26767</v>
      </c>
      <c r="D65" s="7"/>
      <c r="E65" s="7">
        <f>SUBTOTAL(9,E64:E64)</f>
        <v>1</v>
      </c>
    </row>
    <row r="66" spans="1:5" customFormat="1" ht="15.75" outlineLevel="2" thickBot="1">
      <c r="A66" s="7" t="s">
        <v>42</v>
      </c>
      <c r="B66" s="7" t="s">
        <v>42</v>
      </c>
      <c r="C66" s="38">
        <v>521.58000000000004</v>
      </c>
      <c r="D66" s="7" t="s">
        <v>11</v>
      </c>
      <c r="E66" s="7">
        <v>6</v>
      </c>
    </row>
    <row r="67" spans="1:5" customFormat="1" ht="15.75" hidden="1" outlineLevel="1" thickBot="1">
      <c r="A67" s="34" t="s">
        <v>43</v>
      </c>
      <c r="B67" s="7"/>
      <c r="C67" s="38">
        <f>SUBTOTAL(9,C66:C66)</f>
        <v>521.58000000000004</v>
      </c>
      <c r="D67" s="7"/>
      <c r="E67" s="7">
        <f>SUBTOTAL(9,E66:E66)</f>
        <v>6</v>
      </c>
    </row>
    <row r="68" spans="1:5" customFormat="1" ht="15.75" outlineLevel="2" thickBot="1">
      <c r="A68" s="7" t="s">
        <v>44</v>
      </c>
      <c r="B68" s="7" t="s">
        <v>44</v>
      </c>
      <c r="C68" s="38">
        <v>178.84</v>
      </c>
      <c r="D68" s="7" t="s">
        <v>11</v>
      </c>
      <c r="E68" s="7">
        <v>1</v>
      </c>
    </row>
    <row r="69" spans="1:5" customFormat="1" ht="15.75" hidden="1" outlineLevel="1" thickBot="1">
      <c r="A69" s="34" t="s">
        <v>45</v>
      </c>
      <c r="B69" s="7"/>
      <c r="C69" s="38">
        <f>SUBTOTAL(9,C68:C68)</f>
        <v>178.84</v>
      </c>
      <c r="D69" s="7"/>
      <c r="E69" s="7">
        <f>SUBTOTAL(9,E68:E68)</f>
        <v>1</v>
      </c>
    </row>
    <row r="70" spans="1:5" customFormat="1" ht="15.75" outlineLevel="2" thickBot="1">
      <c r="A70" s="7" t="s">
        <v>46</v>
      </c>
      <c r="B70" s="7" t="s">
        <v>46</v>
      </c>
      <c r="C70" s="38">
        <v>143.85</v>
      </c>
      <c r="D70" s="7" t="s">
        <v>11</v>
      </c>
      <c r="E70" s="7">
        <v>1</v>
      </c>
    </row>
    <row r="71" spans="1:5" customFormat="1" ht="15.75" hidden="1" outlineLevel="1" thickBot="1">
      <c r="A71" s="34" t="s">
        <v>47</v>
      </c>
      <c r="B71" s="7"/>
      <c r="C71" s="38">
        <f>SUBTOTAL(9,C70:C70)</f>
        <v>143.85</v>
      </c>
      <c r="D71" s="7"/>
      <c r="E71" s="7">
        <f>SUBTOTAL(9,E70:E70)</f>
        <v>1</v>
      </c>
    </row>
    <row r="72" spans="1:5" s="36" customFormat="1" ht="15.75" hidden="1" outlineLevel="2" thickBot="1">
      <c r="A72" s="35" t="s">
        <v>107</v>
      </c>
      <c r="B72" s="35" t="s">
        <v>107</v>
      </c>
      <c r="C72" s="39">
        <v>6255.06</v>
      </c>
      <c r="D72" s="35" t="s">
        <v>10</v>
      </c>
      <c r="E72" s="35">
        <v>2.7</v>
      </c>
    </row>
    <row r="73" spans="1:5" s="36" customFormat="1" ht="15.75" hidden="1" outlineLevel="1" thickBot="1">
      <c r="A73" s="37" t="s">
        <v>129</v>
      </c>
      <c r="B73" s="35"/>
      <c r="C73" s="39">
        <f>SUBTOTAL(9,C72:C72)</f>
        <v>6255.06</v>
      </c>
      <c r="D73" s="35"/>
      <c r="E73" s="35">
        <f>SUBTOTAL(9,E72:E72)</f>
        <v>2.7</v>
      </c>
    </row>
    <row r="74" spans="1:5" s="36" customFormat="1" ht="15.75" hidden="1" outlineLevel="2" thickBot="1">
      <c r="A74" s="35" t="s">
        <v>108</v>
      </c>
      <c r="B74" s="35" t="s">
        <v>108</v>
      </c>
      <c r="C74" s="39">
        <v>5536.88</v>
      </c>
      <c r="D74" s="35" t="s">
        <v>11</v>
      </c>
      <c r="E74" s="35">
        <v>4</v>
      </c>
    </row>
    <row r="75" spans="1:5" s="36" customFormat="1" ht="15.75" hidden="1" outlineLevel="1" thickBot="1">
      <c r="A75" s="37" t="s">
        <v>130</v>
      </c>
      <c r="B75" s="35"/>
      <c r="C75" s="39">
        <f>SUBTOTAL(9,C74:C74)</f>
        <v>5536.88</v>
      </c>
      <c r="D75" s="35"/>
      <c r="E75" s="35">
        <f>SUBTOTAL(9,E74:E74)</f>
        <v>4</v>
      </c>
    </row>
    <row r="76" spans="1:5" customFormat="1" ht="15.75" outlineLevel="2" thickBot="1">
      <c r="A76" s="7" t="s">
        <v>131</v>
      </c>
      <c r="B76" s="7" t="s">
        <v>131</v>
      </c>
      <c r="C76" s="38">
        <v>1620.84</v>
      </c>
      <c r="D76" s="7" t="s">
        <v>132</v>
      </c>
      <c r="E76" s="7">
        <v>6</v>
      </c>
    </row>
    <row r="77" spans="1:5" customFormat="1" ht="15.75" hidden="1" outlineLevel="1" thickBot="1">
      <c r="A77" s="34" t="s">
        <v>48</v>
      </c>
      <c r="B77" s="7"/>
      <c r="C77" s="38">
        <f>SUBTOTAL(9,C76:C76)</f>
        <v>1620.84</v>
      </c>
      <c r="D77" s="7"/>
      <c r="E77" s="7">
        <f>SUBTOTAL(9,E76:E76)</f>
        <v>6</v>
      </c>
    </row>
    <row r="78" spans="1:5" s="36" customFormat="1" ht="15.75" hidden="1" outlineLevel="2" thickBot="1">
      <c r="A78" s="35" t="s">
        <v>109</v>
      </c>
      <c r="B78" s="35" t="s">
        <v>109</v>
      </c>
      <c r="C78" s="39">
        <v>10371</v>
      </c>
      <c r="D78" s="35" t="s">
        <v>11</v>
      </c>
      <c r="E78" s="35">
        <v>3</v>
      </c>
    </row>
    <row r="79" spans="1:5" s="36" customFormat="1" ht="15.75" hidden="1" outlineLevel="1" thickBot="1">
      <c r="A79" s="37" t="s">
        <v>133</v>
      </c>
      <c r="B79" s="35"/>
      <c r="C79" s="39">
        <f>SUBTOTAL(9,C78:C78)</f>
        <v>10371</v>
      </c>
      <c r="D79" s="35"/>
      <c r="E79" s="35">
        <f>SUBTOTAL(9,E78:E78)</f>
        <v>3</v>
      </c>
    </row>
    <row r="80" spans="1:5" customFormat="1" ht="15.75" outlineLevel="2" thickBot="1">
      <c r="A80" s="7" t="s">
        <v>49</v>
      </c>
      <c r="B80" s="7" t="s">
        <v>49</v>
      </c>
      <c r="C80" s="38">
        <v>16159.78</v>
      </c>
      <c r="D80" s="7" t="s">
        <v>113</v>
      </c>
      <c r="E80" s="7">
        <v>26</v>
      </c>
    </row>
    <row r="81" spans="1:5" ht="28.5">
      <c r="A81" s="2" t="s">
        <v>88</v>
      </c>
      <c r="B81" s="16">
        <f>B82+B83</f>
        <v>0</v>
      </c>
      <c r="C81" s="17">
        <f>(C82+C83)</f>
        <v>0</v>
      </c>
      <c r="D81" s="6"/>
      <c r="E81" s="5"/>
    </row>
    <row r="82" spans="1:5">
      <c r="A82" s="3" t="s">
        <v>5</v>
      </c>
      <c r="B82" s="16"/>
      <c r="C82" s="19">
        <f t="shared" ref="C82:C92" si="0">B82*1.18</f>
        <v>0</v>
      </c>
      <c r="D82" s="6"/>
      <c r="E82" s="5"/>
    </row>
    <row r="83" spans="1:5">
      <c r="A83" s="3" t="s">
        <v>9</v>
      </c>
      <c r="B83" s="16"/>
      <c r="C83" s="19">
        <f t="shared" si="0"/>
        <v>0</v>
      </c>
      <c r="D83" s="6"/>
      <c r="E83" s="5"/>
    </row>
    <row r="84" spans="1:5" ht="28.5">
      <c r="A84" s="2" t="s">
        <v>89</v>
      </c>
      <c r="B84" s="16">
        <f>SUM(B85:B90)</f>
        <v>0</v>
      </c>
      <c r="C84" s="17">
        <f>(C85+C86+C87+C88+C89+C90)</f>
        <v>0</v>
      </c>
      <c r="D84" s="6"/>
      <c r="E84" s="5"/>
    </row>
    <row r="85" spans="1:5">
      <c r="A85" s="3" t="s">
        <v>6</v>
      </c>
      <c r="B85" s="16"/>
      <c r="C85" s="19">
        <f t="shared" si="0"/>
        <v>0</v>
      </c>
      <c r="D85" s="6" t="s">
        <v>11</v>
      </c>
      <c r="E85" s="5"/>
    </row>
    <row r="86" spans="1:5">
      <c r="A86" s="3" t="s">
        <v>7</v>
      </c>
      <c r="B86" s="16"/>
      <c r="C86" s="19">
        <f t="shared" si="0"/>
        <v>0</v>
      </c>
      <c r="D86" s="6" t="s">
        <v>11</v>
      </c>
      <c r="E86" s="5"/>
    </row>
    <row r="87" spans="1:5">
      <c r="A87" s="3" t="s">
        <v>8</v>
      </c>
      <c r="B87" s="16"/>
      <c r="C87" s="19">
        <f t="shared" si="0"/>
        <v>0</v>
      </c>
      <c r="D87" s="6" t="s">
        <v>11</v>
      </c>
      <c r="E87" s="5"/>
    </row>
    <row r="88" spans="1:5">
      <c r="A88" s="3" t="s">
        <v>17</v>
      </c>
      <c r="B88" s="16"/>
      <c r="C88" s="19">
        <f t="shared" si="0"/>
        <v>0</v>
      </c>
      <c r="D88" s="6" t="s">
        <v>11</v>
      </c>
      <c r="E88" s="5"/>
    </row>
    <row r="89" spans="1:5">
      <c r="A89" s="3" t="s">
        <v>18</v>
      </c>
      <c r="B89" s="16"/>
      <c r="C89" s="19">
        <f t="shared" si="0"/>
        <v>0</v>
      </c>
      <c r="D89" s="6" t="s">
        <v>11</v>
      </c>
      <c r="E89" s="5"/>
    </row>
    <row r="90" spans="1:5">
      <c r="A90" s="3" t="s">
        <v>19</v>
      </c>
      <c r="B90" s="16"/>
      <c r="C90" s="19">
        <f t="shared" si="0"/>
        <v>0</v>
      </c>
      <c r="D90" s="6" t="s">
        <v>11</v>
      </c>
      <c r="E90" s="5"/>
    </row>
    <row r="91" spans="1:5" ht="28.5">
      <c r="A91" s="2" t="s">
        <v>90</v>
      </c>
      <c r="B91" s="16">
        <f>B92</f>
        <v>0</v>
      </c>
      <c r="C91" s="17">
        <f>B91</f>
        <v>0</v>
      </c>
      <c r="D91" s="6"/>
      <c r="E91" s="5"/>
    </row>
    <row r="92" spans="1:5">
      <c r="A92" s="3" t="s">
        <v>0</v>
      </c>
      <c r="B92" s="16"/>
      <c r="C92" s="19">
        <f t="shared" si="0"/>
        <v>0</v>
      </c>
      <c r="D92" s="6"/>
      <c r="E92" s="5"/>
    </row>
    <row r="93" spans="1:5" ht="29.25" thickBot="1">
      <c r="A93" s="2" t="s">
        <v>91</v>
      </c>
      <c r="B93" s="16" t="e">
        <f>#REF!+#REF!</f>
        <v>#REF!</v>
      </c>
      <c r="C93" s="32">
        <f>C94</f>
        <v>1251.1199999999999</v>
      </c>
      <c r="D93" s="6"/>
      <c r="E93" s="5"/>
    </row>
    <row r="94" spans="1:5" customFormat="1" ht="15.75" outlineLevel="2" thickBot="1">
      <c r="A94" s="7" t="s">
        <v>100</v>
      </c>
      <c r="B94" s="7" t="s">
        <v>100</v>
      </c>
      <c r="C94" s="38">
        <v>1251.1199999999999</v>
      </c>
      <c r="D94" s="7" t="s">
        <v>12</v>
      </c>
      <c r="E94" s="7">
        <v>4</v>
      </c>
    </row>
    <row r="95" spans="1:5" ht="29.25" thickBot="1">
      <c r="A95" s="2" t="s">
        <v>92</v>
      </c>
      <c r="B95" s="16" t="e">
        <f>#REF!</f>
        <v>#REF!</v>
      </c>
      <c r="C95" s="32">
        <f>C96+C97</f>
        <v>9016.27</v>
      </c>
      <c r="D95" s="6"/>
      <c r="E95" s="5"/>
    </row>
    <row r="96" spans="1:5" customFormat="1" ht="15.75" outlineLevel="2" thickBot="1">
      <c r="A96" s="7" t="s">
        <v>73</v>
      </c>
      <c r="B96" s="7" t="s">
        <v>74</v>
      </c>
      <c r="C96" s="38">
        <v>4257.68</v>
      </c>
      <c r="D96" s="7" t="s">
        <v>10</v>
      </c>
      <c r="E96" s="7">
        <v>25045.200000000001</v>
      </c>
    </row>
    <row r="97" spans="1:5" customFormat="1" ht="15.75" outlineLevel="2" thickBot="1">
      <c r="A97" s="7" t="s">
        <v>75</v>
      </c>
      <c r="B97" s="7" t="s">
        <v>76</v>
      </c>
      <c r="C97" s="38">
        <v>4758.59</v>
      </c>
      <c r="D97" s="7" t="s">
        <v>10</v>
      </c>
      <c r="E97" s="7">
        <v>25045.200000000001</v>
      </c>
    </row>
    <row r="98" spans="1:5" ht="29.25" thickBot="1">
      <c r="A98" s="2" t="s">
        <v>93</v>
      </c>
      <c r="B98" s="16" t="e">
        <f>#REF!+#REF!</f>
        <v>#REF!</v>
      </c>
      <c r="C98" s="32">
        <f>C99+C100</f>
        <v>25370.79</v>
      </c>
      <c r="D98" s="6"/>
      <c r="E98" s="5"/>
    </row>
    <row r="99" spans="1:5" customFormat="1" ht="15.75" outlineLevel="2" thickBot="1">
      <c r="A99" s="7" t="s">
        <v>77</v>
      </c>
      <c r="B99" s="7" t="s">
        <v>77</v>
      </c>
      <c r="C99" s="38">
        <v>13524.41</v>
      </c>
      <c r="D99" s="7" t="s">
        <v>10</v>
      </c>
      <c r="E99" s="7">
        <v>25045.200000000001</v>
      </c>
    </row>
    <row r="100" spans="1:5" customFormat="1" ht="15.75" outlineLevel="2" thickBot="1">
      <c r="A100" s="7" t="s">
        <v>78</v>
      </c>
      <c r="B100" s="7" t="s">
        <v>78</v>
      </c>
      <c r="C100" s="38">
        <v>11846.38</v>
      </c>
      <c r="D100" s="7" t="s">
        <v>10</v>
      </c>
      <c r="E100" s="7">
        <v>25045.200000000001</v>
      </c>
    </row>
    <row r="101" spans="1:5" ht="43.5" thickBot="1">
      <c r="A101" s="2" t="s">
        <v>94</v>
      </c>
      <c r="B101" s="16" t="e">
        <f>#REF!</f>
        <v>#REF!</v>
      </c>
      <c r="C101" s="17">
        <f>C102</f>
        <v>1265.76</v>
      </c>
      <c r="D101" s="6"/>
      <c r="E101" s="5"/>
    </row>
    <row r="102" spans="1:5" customFormat="1" ht="15.75" outlineLevel="2" thickBot="1">
      <c r="A102" s="7" t="s">
        <v>83</v>
      </c>
      <c r="B102" s="7" t="s">
        <v>83</v>
      </c>
      <c r="C102" s="38">
        <v>1265.76</v>
      </c>
      <c r="D102" s="7" t="s">
        <v>10</v>
      </c>
      <c r="E102" s="7">
        <v>879</v>
      </c>
    </row>
    <row r="103" spans="1:5" ht="57.75" thickBot="1">
      <c r="A103" s="2" t="s">
        <v>95</v>
      </c>
      <c r="B103" s="16" t="e">
        <f>SUM(#REF!)</f>
        <v>#REF!</v>
      </c>
      <c r="C103" s="32">
        <f>C104+C105+C106</f>
        <v>142106.44000000003</v>
      </c>
      <c r="D103" s="6"/>
      <c r="E103" s="5"/>
    </row>
    <row r="104" spans="1:5" customFormat="1" ht="15.75" outlineLevel="2" thickBot="1">
      <c r="A104" s="7" t="s">
        <v>79</v>
      </c>
      <c r="B104" s="7" t="s">
        <v>80</v>
      </c>
      <c r="C104" s="38">
        <v>70627.44</v>
      </c>
      <c r="D104" s="7" t="s">
        <v>10</v>
      </c>
      <c r="E104" s="7">
        <v>25045.200000000001</v>
      </c>
    </row>
    <row r="105" spans="1:5" customFormat="1" ht="15.75" outlineLevel="2" thickBot="1">
      <c r="A105" s="7" t="s">
        <v>81</v>
      </c>
      <c r="B105" s="7" t="s">
        <v>82</v>
      </c>
      <c r="C105" s="38">
        <v>70627.460000000006</v>
      </c>
      <c r="D105" s="7" t="s">
        <v>10</v>
      </c>
      <c r="E105" s="7">
        <v>25045.200000000001</v>
      </c>
    </row>
    <row r="106" spans="1:5" customFormat="1" ht="15.75" outlineLevel="2" thickBot="1">
      <c r="A106" s="7" t="s">
        <v>84</v>
      </c>
      <c r="B106" s="7" t="s">
        <v>85</v>
      </c>
      <c r="C106" s="38">
        <v>851.54</v>
      </c>
      <c r="D106" s="7" t="s">
        <v>10</v>
      </c>
      <c r="E106" s="7">
        <v>50090.400000000001</v>
      </c>
    </row>
    <row r="107" spans="1:5" customFormat="1" ht="15.75" outlineLevel="2" thickBot="1">
      <c r="A107" s="7" t="s">
        <v>108</v>
      </c>
      <c r="B107" s="7" t="s">
        <v>108</v>
      </c>
      <c r="C107" s="38">
        <v>5536.88</v>
      </c>
      <c r="D107" s="7" t="s">
        <v>11</v>
      </c>
      <c r="E107" s="7">
        <v>4</v>
      </c>
    </row>
    <row r="108" spans="1:5">
      <c r="A108" s="2" t="s">
        <v>96</v>
      </c>
      <c r="B108" s="16">
        <f>B109</f>
        <v>5288.1355932203396</v>
      </c>
      <c r="C108" s="17">
        <f>C109</f>
        <v>6240</v>
      </c>
      <c r="D108" s="6"/>
      <c r="E108" s="5"/>
    </row>
    <row r="109" spans="1:5" ht="30">
      <c r="A109" s="4" t="s">
        <v>16</v>
      </c>
      <c r="B109" s="18">
        <f>C109/1.18</f>
        <v>5288.1355932203396</v>
      </c>
      <c r="C109" s="23">
        <f>E109*5*12</f>
        <v>6240</v>
      </c>
      <c r="D109" s="9" t="s">
        <v>14</v>
      </c>
      <c r="E109" s="24">
        <v>104</v>
      </c>
    </row>
    <row r="110" spans="1:5">
      <c r="A110" s="2" t="s">
        <v>97</v>
      </c>
      <c r="B110" s="25" t="e">
        <f>B14+B17+B20+#REF!+B43+B81+B84+B91+B93+B95+B98+B101+B103+B108</f>
        <v>#REF!</v>
      </c>
      <c r="C110" s="26">
        <f>C15+C16+C18+C19+C21+C22+C23+C25+C26+C27+C28+C29+C30+C32+C33+C34+C35+C36+C37+C38+C39+C40+C41+C42+C44+C45+C46+C47+C48+C49+C50+C51+C52+C53+C54+C55+C56+C57+C58+C59+C60+C61+C62+C63+C64+C66+C68+C70+C76+C80+C94+C96+C97+C99+C100+C102++C104+C105+C106+C107+C109</f>
        <v>970451.24999999988</v>
      </c>
      <c r="D110" s="19"/>
      <c r="E110" s="5"/>
    </row>
    <row r="111" spans="1:5">
      <c r="A111" s="2" t="s">
        <v>98</v>
      </c>
      <c r="B111" s="27"/>
      <c r="C111" s="17">
        <f>C110*1.18</f>
        <v>1145132.4749999999</v>
      </c>
      <c r="D111" s="6"/>
      <c r="E111" s="5"/>
    </row>
    <row r="112" spans="1:5">
      <c r="A112" s="2" t="s">
        <v>99</v>
      </c>
      <c r="B112" s="27"/>
      <c r="C112" s="17">
        <f>C4+C5+C11-C111</f>
        <v>-792086.12499999977</v>
      </c>
      <c r="D112" s="6"/>
      <c r="E112" s="5"/>
    </row>
    <row r="113" spans="1:5" ht="28.5">
      <c r="A113" s="33" t="s">
        <v>135</v>
      </c>
      <c r="B113" s="16"/>
      <c r="C113" s="19">
        <f>C112+C7</f>
        <v>-808452.1649999998</v>
      </c>
      <c r="D113" s="6"/>
      <c r="E113" s="5"/>
    </row>
  </sheetData>
  <mergeCells count="3">
    <mergeCell ref="A1:E1"/>
    <mergeCell ref="A13:E13"/>
    <mergeCell ref="C2:E2"/>
  </mergeCells>
  <hyperlinks>
    <hyperlink ref="D3" location="Ед.изм.!A1" display="Ед.изм."/>
  </hyperlinks>
  <pageMargins left="0.56000000000000005" right="0.24" top="0.44" bottom="0.25" header="0.3" footer="0.3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комп</cp:lastModifiedBy>
  <cp:lastPrinted>2018-02-13T06:25:16Z</cp:lastPrinted>
  <dcterms:created xsi:type="dcterms:W3CDTF">2016-03-18T02:51:51Z</dcterms:created>
  <dcterms:modified xsi:type="dcterms:W3CDTF">2018-03-16T01:09:11Z</dcterms:modified>
</cp:coreProperties>
</file>