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210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Лист1!$A$1:$E$66</definedName>
  </definedNames>
  <calcPr calcId="124519"/>
</workbook>
</file>

<file path=xl/calcChain.xml><?xml version="1.0" encoding="utf-8"?>
<calcChain xmlns="http://schemas.openxmlformats.org/spreadsheetml/2006/main">
  <c r="C65" i="1"/>
  <c r="C6"/>
  <c r="C8" s="1"/>
  <c r="C7"/>
  <c r="C59" l="1"/>
  <c r="C62"/>
  <c r="C63"/>
  <c r="C64"/>
  <c r="C61"/>
  <c r="C11"/>
  <c r="C60"/>
  <c r="C55"/>
  <c r="C51"/>
  <c r="C33"/>
  <c r="C30"/>
  <c r="C23"/>
  <c r="C19"/>
  <c r="C16"/>
  <c r="C13"/>
  <c r="B33" l="1"/>
  <c r="C10"/>
  <c r="B55"/>
  <c r="B54"/>
  <c r="B51"/>
  <c r="B50"/>
  <c r="B49"/>
  <c r="B48"/>
  <c r="B47"/>
  <c r="B46"/>
  <c r="B19"/>
  <c r="B16"/>
  <c r="B13"/>
  <c r="C9" l="1"/>
  <c r="B60"/>
  <c r="B59" s="1"/>
  <c r="B62" s="1"/>
</calcChain>
</file>

<file path=xl/sharedStrings.xml><?xml version="1.0" encoding="utf-8"?>
<sst xmlns="http://schemas.openxmlformats.org/spreadsheetml/2006/main" count="138" uniqueCount="90">
  <si>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</si>
  <si>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</si>
  <si>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</si>
  <si>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</si>
  <si>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</si>
  <si>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</si>
  <si>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</si>
  <si>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</si>
  <si>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</si>
  <si>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</si>
  <si>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</si>
  <si>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</si>
  <si>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</si>
  <si>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</si>
  <si>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</si>
  <si>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</si>
  <si>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</si>
  <si>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</si>
  <si>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м</t>
  </si>
  <si>
    <t>шт</t>
  </si>
  <si>
    <t>сантехника</t>
  </si>
  <si>
    <t>замена эл. лампочки накаливания</t>
  </si>
  <si>
    <t>прочистка канализационной сети внутренней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</si>
  <si>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</si>
  <si>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</si>
  <si>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</si>
  <si>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</si>
  <si>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Адрес: ул. Боровая, 7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</si>
  <si>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</si>
  <si>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</si>
  <si>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</si>
  <si>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</si>
  <si>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</si>
  <si>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</si>
  <si>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Уборка МОП 3,4 кв. 2017 г. коэф.0,8</t>
  </si>
  <si>
    <t>Уборка МОП 1,2 кв. 2017 коэф. 0,8</t>
  </si>
  <si>
    <t>3. Работы по обеспечению вывоза твердых бытовых отходов</t>
  </si>
  <si>
    <t>Вывоз ТКО 3,4 кв. 2017 г. коэф. 0,6;0,8;0,85;0,9;1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</si>
  <si>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</si>
  <si>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</si>
  <si>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</si>
  <si>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</si>
  <si>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</si>
  <si>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</si>
  <si>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</si>
  <si>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</si>
  <si>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Установка металлического забора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</si>
  <si>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</si>
  <si>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изготовление и установка двери в подвал</t>
  </si>
  <si>
    <t>Устранение свищей хомутами</t>
  </si>
  <si>
    <t>прочистка КНС с разборкой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</si>
  <si>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</si>
  <si>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</si>
  <si>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</si>
  <si>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</si>
  <si>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</si>
  <si>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Выезд а/машины по заявке</t>
  </si>
  <si>
    <t>выезд</t>
  </si>
  <si>
    <t>Содержание ДРС 1,2 кв. 2017г. к=0,8</t>
  </si>
  <si>
    <t>Содержание ДРС 3,4 кв. 2017 г. коэф. 0,8</t>
  </si>
  <si>
    <t>Орг-ция мест накоп. ртутьсодержащих ламп1-4 кв. 2017 г. к=0,</t>
  </si>
  <si>
    <t>Орг-ция мест накоп. ртутьсодержащих ламп1-4 кв. 20</t>
  </si>
  <si>
    <t>Уборка придомовой территории 3,4 кв. 2017 г. коэф. 0,8</t>
  </si>
  <si>
    <t>Уборка придомовой территории 3,4 кв. 2017 г. коэф.</t>
  </si>
  <si>
    <t>Уборка придомовой территории 1,2 кв. 2017 г. коэф.  0,8</t>
  </si>
  <si>
    <t>Уборка придомовой территории 1,2 кв. 2017 г. коэф.</t>
  </si>
  <si>
    <t>Смена труб отопления ППР д. 25 (без сварочных работ)</t>
  </si>
  <si>
    <t>Смена труб отопления ППР д. 25 (без сварочных рабо</t>
  </si>
  <si>
    <t>Смена труб ХВС д. 32 мм</t>
  </si>
  <si>
    <t>Ремонт канализационной трубы</t>
  </si>
  <si>
    <t>Смена светильника с датчиком на движение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</si>
  <si>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</si>
  <si>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</si>
  <si>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</si>
  <si>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</si>
  <si>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</si>
  <si>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</si>
  <si>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</si>
  <si>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</si>
  <si>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</si>
  <si>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>Конечное сальдо по дому на 31.12.2017 г.</t>
  </si>
  <si>
    <t>Дебиторская задолженность</t>
  </si>
  <si>
    <t xml:space="preserve">Конечное сальдо с учетом дебиторской задолженности на 31.12.2017 г. </t>
  </si>
  <si>
    <t>Вывоз ТБО (спецавтохозяйство) 1,2 кв. 2017 г</t>
  </si>
  <si>
    <t>Вывоз крупногабаритного мусора   1,2кв 2017 г.</t>
  </si>
  <si>
    <t>Холодная вода (ОДН)  3,4 кв. 2017 г к=0,6;0,8</t>
  </si>
  <si>
    <t>Опломбирование электрического счетчика</t>
  </si>
  <si>
    <t>Доходы по дому:</t>
  </si>
  <si>
    <t>Старшие по дому</t>
  </si>
  <si>
    <t xml:space="preserve">начислено без стоимости коммунальных услуг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</si>
</sst>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9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/>
    <xf numFmtId="43" fontId="9" fillId="0" borderId="0" xfId="1" applyFont="1" applyFill="1" applyAlignment="1">
      <alignment vertical="center"/>
    </xf>
    <xf numFmtId="43" fontId="6" fillId="0" borderId="2" xfId="1" applyFont="1" applyFill="1" applyBorder="1" applyAlignment="1">
      <alignment vertical="center" wrapText="1"/>
    </xf>
    <xf numFmtId="43" fontId="7" fillId="0" borderId="2" xfId="1" applyFont="1" applyFill="1" applyBorder="1" applyAlignment="1" applyProtection="1">
      <alignment vertical="center"/>
    </xf>
    <xf numFmtId="43" fontId="6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/>
    <xf numFmtId="43" fontId="4" fillId="0" borderId="2" xfId="1" applyFont="1" applyFill="1" applyBorder="1" applyAlignment="1"/>
    <xf numFmtId="43" fontId="8" fillId="0" borderId="2" xfId="1" applyFont="1" applyFill="1" applyBorder="1" applyAlignment="1">
      <alignment vertical="center" wrapText="1"/>
    </xf>
    <xf numFmtId="43" fontId="4" fillId="0" borderId="0" xfId="1" applyFont="1" applyFill="1" applyAlignment="1">
      <alignment vertical="center"/>
    </xf>
    <xf numFmtId="43" fontId="8" fillId="0" borderId="2" xfId="1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9" fillId="0" borderId="3" xfId="1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17%20&#1075;&#1086;&#1076;/&#1086;&#1090;&#1095;&#1077;&#1090;&#1099;%202017%20&#1075;/&#1044;&#1086;&#1084;&#1072;%20&#1089;%20&#1082;&#1086;&#1084;.%20&#1091;&#1089;&#1083;&#1091;&#1075;&#1072;&#1084;&#1080;/&#1041;&#1086;&#1088;&#1086;&#1074;&#1072;&#1103;,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8">
          <cell r="AJ1198">
            <v>2085946.9999999977</v>
          </cell>
          <cell r="AK1198">
            <v>2056496.4300000006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909">
          <cell r="G909">
            <v>13130.280000000004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5" zoomScaleSheetLayoutView="80" workbookViewId="0">
      <selection activeCell="H7" sqref="H7"/>
    </sheetView>
  </sheetViews>
  <sheetFormatPr defaultRowHeight="15" outlineLevelRow="2"/>
  <cols>
    <col min="1" max="1" width="59.5703125" style="13" customWidth="1"/>
    <col min="2" max="2" width="15.5703125" style="3" hidden="1" customWidth="1"/>
    <col min="3" max="3" width="17.7109375" style="31" customWidth="1"/>
    <col min="4" max="4" width="12.140625" style="31" customWidth="1"/>
    <col min="5" max="5" width="26.85546875" style="31" customWidth="1"/>
    <col min="6" max="6" width="0" style="1" hidden="1" customWidth="1"/>
    <col min="7" max="16384" width="9.140625" style="1"/>
  </cols>
  <sheetData>
    <row r="1" spans="1:8" s="16" customFormat="1" ht="66.75" customHeight="1">
      <c r="A1" s="33" t="s">
        <v>0</v>
      </c>
      <c r="B1" s="33"/>
      <c r="C1" s="33"/>
      <c r="D1" s="33"/>
      <c r="E1" s="33"/>
    </row>
    <row r="2" spans="1:8" s="16" customFormat="1" ht="15.75">
      <c r="A2" s="17" t="s">
        <v>27</v>
      </c>
      <c r="B2" s="18" t="s">
        <v>79</v>
      </c>
      <c r="C2" s="35" t="s">
        <v>1</v>
      </c>
      <c r="D2" s="35"/>
      <c r="E2" s="20"/>
    </row>
    <row r="3" spans="1:8" ht="57">
      <c r="A3" s="4" t="s">
        <v>2</v>
      </c>
      <c r="B3" s="5" t="s">
        <v>3</v>
      </c>
      <c r="C3" s="21" t="s">
        <v>3</v>
      </c>
      <c r="D3" s="22" t="s">
        <v>4</v>
      </c>
      <c r="E3" s="23" t="s">
        <v>5</v>
      </c>
    </row>
    <row r="4" spans="1:8">
      <c r="A4" s="4" t="s">
        <v>6</v>
      </c>
      <c r="B4" s="5"/>
      <c r="C4" s="21">
        <v>-1106298.1299999999</v>
      </c>
      <c r="D4" s="22"/>
      <c r="E4" s="23"/>
    </row>
    <row r="5" spans="1:8">
      <c r="A5" s="36" t="s">
        <v>87</v>
      </c>
      <c r="B5" s="37"/>
      <c r="C5" s="37"/>
      <c r="D5" s="37"/>
      <c r="E5" s="38"/>
    </row>
    <row r="6" spans="1:8">
      <c r="A6" s="4" t="s">
        <v>7</v>
      </c>
      <c r="B6" s="5"/>
      <c r="C6" s="21">
        <f>2782524.67-[1]Лист1!$AJ$1198</f>
        <v>696577.67000000225</v>
      </c>
      <c r="D6" s="22"/>
      <c r="E6" s="23"/>
      <c r="H6" s="1" t="s">
        <v>89</v>
      </c>
    </row>
    <row r="7" spans="1:8">
      <c r="A7" s="4" t="s">
        <v>8</v>
      </c>
      <c r="B7" s="5"/>
      <c r="C7" s="21">
        <f>3070904.92-[1]Лист1!$AK$1198</f>
        <v>1014408.4899999993</v>
      </c>
      <c r="D7" s="22"/>
      <c r="E7" s="23"/>
    </row>
    <row r="8" spans="1:8">
      <c r="A8" s="4" t="s">
        <v>81</v>
      </c>
      <c r="B8" s="5"/>
      <c r="C8" s="21">
        <f>C7-C6</f>
        <v>317830.81999999704</v>
      </c>
      <c r="D8" s="22"/>
      <c r="E8" s="23"/>
    </row>
    <row r="9" spans="1:8">
      <c r="A9" s="4" t="s">
        <v>9</v>
      </c>
      <c r="B9" s="5"/>
      <c r="C9" s="21">
        <f>C10</f>
        <v>3171.84</v>
      </c>
      <c r="D9" s="22"/>
      <c r="E9" s="23"/>
    </row>
    <row r="10" spans="1:8">
      <c r="A10" s="4" t="s">
        <v>10</v>
      </c>
      <c r="B10" s="5"/>
      <c r="C10" s="21">
        <f>264.32*12</f>
        <v>3171.84</v>
      </c>
      <c r="D10" s="22"/>
      <c r="E10" s="23"/>
    </row>
    <row r="11" spans="1:8">
      <c r="A11" s="6" t="s">
        <v>11</v>
      </c>
      <c r="B11" s="7"/>
      <c r="C11" s="24">
        <f>C6+C10</f>
        <v>699749.51000000222</v>
      </c>
      <c r="D11" s="25"/>
      <c r="E11" s="25"/>
    </row>
    <row r="12" spans="1:8">
      <c r="A12" s="34" t="s">
        <v>12</v>
      </c>
      <c r="B12" s="34"/>
      <c r="C12" s="34"/>
      <c r="D12" s="34"/>
      <c r="E12" s="34"/>
    </row>
    <row r="13" spans="1:8" ht="28.5">
      <c r="A13" s="8" t="s">
        <v>32</v>
      </c>
      <c r="B13" s="7" t="str">
        <f>B14</f>
        <v>Управление жил. фондом 1,2 кв. 2017 г. коэф. 06;08</v>
      </c>
      <c r="C13" s="24">
        <f>C14+C15</f>
        <v>122134.14</v>
      </c>
      <c r="D13" s="25"/>
      <c r="E13" s="25"/>
    </row>
    <row r="14" spans="1:8">
      <c r="A14" s="19" t="s">
        <v>28</v>
      </c>
      <c r="B14" s="19" t="s">
        <v>29</v>
      </c>
      <c r="C14" s="32">
        <v>59120</v>
      </c>
      <c r="D14" s="32" t="s">
        <v>13</v>
      </c>
      <c r="E14" s="32">
        <v>17700.599999999999</v>
      </c>
    </row>
    <row r="15" spans="1:8">
      <c r="A15" s="19" t="s">
        <v>30</v>
      </c>
      <c r="B15" s="19" t="s">
        <v>31</v>
      </c>
      <c r="C15" s="32">
        <v>63014.14</v>
      </c>
      <c r="D15" s="32" t="s">
        <v>13</v>
      </c>
      <c r="E15" s="32">
        <v>17700.599999999999</v>
      </c>
    </row>
    <row r="16" spans="1:8" ht="28.5">
      <c r="A16" s="8" t="s">
        <v>33</v>
      </c>
      <c r="B16" s="7" t="str">
        <f>B18</f>
        <v>Уборка МОП 3,4 кв. 2017 г. коэф.0,8</v>
      </c>
      <c r="C16" s="24">
        <f>C18+C17</f>
        <v>44074.520000000004</v>
      </c>
      <c r="D16" s="25"/>
      <c r="E16" s="25"/>
    </row>
    <row r="17" spans="1:5">
      <c r="A17" s="19" t="s">
        <v>35</v>
      </c>
      <c r="B17" s="19" t="s">
        <v>35</v>
      </c>
      <c r="C17" s="32">
        <v>22125.78</v>
      </c>
      <c r="D17" s="32" t="s">
        <v>13</v>
      </c>
      <c r="E17" s="32">
        <v>17700.599999999999</v>
      </c>
    </row>
    <row r="18" spans="1:5" outlineLevel="2">
      <c r="A18" s="19" t="s">
        <v>34</v>
      </c>
      <c r="B18" s="19" t="s">
        <v>34</v>
      </c>
      <c r="C18" s="32">
        <v>21948.74</v>
      </c>
      <c r="D18" s="32" t="s">
        <v>13</v>
      </c>
      <c r="E18" s="32">
        <v>17700.599999999999</v>
      </c>
    </row>
    <row r="19" spans="1:5" ht="28.5">
      <c r="A19" s="8" t="s">
        <v>36</v>
      </c>
      <c r="B19" s="9" t="e">
        <f>B22+#REF!</f>
        <v>#VALUE!</v>
      </c>
      <c r="C19" s="24">
        <f>C20+C21+C22</f>
        <v>135071.1</v>
      </c>
      <c r="D19" s="26"/>
      <c r="E19" s="27"/>
    </row>
    <row r="20" spans="1:5">
      <c r="A20" s="19" t="s">
        <v>83</v>
      </c>
      <c r="B20" s="19" t="s">
        <v>83</v>
      </c>
      <c r="C20" s="32">
        <v>56843.4</v>
      </c>
      <c r="D20" s="32" t="s">
        <v>38</v>
      </c>
      <c r="E20" s="32">
        <v>1266</v>
      </c>
    </row>
    <row r="21" spans="1:5">
      <c r="A21" s="19" t="s">
        <v>84</v>
      </c>
      <c r="B21" s="19" t="s">
        <v>84</v>
      </c>
      <c r="C21" s="32">
        <v>8735.4</v>
      </c>
      <c r="D21" s="32" t="s">
        <v>38</v>
      </c>
      <c r="E21" s="32">
        <v>1266</v>
      </c>
    </row>
    <row r="22" spans="1:5">
      <c r="A22" s="19" t="s">
        <v>37</v>
      </c>
      <c r="B22" s="19" t="s">
        <v>37</v>
      </c>
      <c r="C22" s="32">
        <v>69492.3</v>
      </c>
      <c r="D22" s="32" t="s">
        <v>38</v>
      </c>
      <c r="E22" s="32">
        <v>1290</v>
      </c>
    </row>
    <row r="23" spans="1:5" ht="42.75">
      <c r="A23" s="8" t="s">
        <v>39</v>
      </c>
      <c r="B23" s="7"/>
      <c r="C23" s="24">
        <f>C24+C25+C26+C27+C28+C29</f>
        <v>28845.61</v>
      </c>
      <c r="D23" s="25"/>
      <c r="E23" s="25"/>
    </row>
    <row r="24" spans="1:5">
      <c r="A24" s="19" t="s">
        <v>44</v>
      </c>
      <c r="B24" s="19" t="s">
        <v>44</v>
      </c>
      <c r="C24" s="32">
        <v>1416.05</v>
      </c>
      <c r="D24" s="32" t="s">
        <v>13</v>
      </c>
      <c r="E24" s="32">
        <v>17700.599999999999</v>
      </c>
    </row>
    <row r="25" spans="1:5">
      <c r="A25" s="19" t="s">
        <v>42</v>
      </c>
      <c r="B25" s="19" t="s">
        <v>43</v>
      </c>
      <c r="C25" s="32">
        <v>2987.27</v>
      </c>
      <c r="D25" s="32" t="s">
        <v>13</v>
      </c>
      <c r="E25" s="32">
        <v>55.951999999999998</v>
      </c>
    </row>
    <row r="26" spans="1:5">
      <c r="A26" s="19" t="s">
        <v>85</v>
      </c>
      <c r="B26" s="19" t="s">
        <v>85</v>
      </c>
      <c r="C26" s="32">
        <v>1345.25</v>
      </c>
      <c r="D26" s="32" t="s">
        <v>13</v>
      </c>
      <c r="E26" s="32">
        <v>17700.599999999999</v>
      </c>
    </row>
    <row r="27" spans="1:5">
      <c r="A27" s="19" t="s">
        <v>14</v>
      </c>
      <c r="B27" s="19" t="s">
        <v>15</v>
      </c>
      <c r="C27" s="32">
        <v>3456.07</v>
      </c>
      <c r="D27" s="32" t="s">
        <v>13</v>
      </c>
      <c r="E27" s="32">
        <v>141.49</v>
      </c>
    </row>
    <row r="28" spans="1:5">
      <c r="A28" s="19" t="s">
        <v>40</v>
      </c>
      <c r="B28" s="19" t="s">
        <v>41</v>
      </c>
      <c r="C28" s="32">
        <v>1770.06</v>
      </c>
      <c r="D28" s="32" t="s">
        <v>13</v>
      </c>
      <c r="E28" s="32">
        <v>17700.599999999999</v>
      </c>
    </row>
    <row r="29" spans="1:5">
      <c r="A29" s="19" t="s">
        <v>16</v>
      </c>
      <c r="B29" s="19" t="s">
        <v>17</v>
      </c>
      <c r="C29" s="32">
        <v>17870.91</v>
      </c>
      <c r="D29" s="32" t="s">
        <v>13</v>
      </c>
      <c r="E29" s="32">
        <v>5350.5709999999999</v>
      </c>
    </row>
    <row r="30" spans="1:5" ht="42.75" outlineLevel="1">
      <c r="A30" s="8" t="s">
        <v>45</v>
      </c>
      <c r="B30" s="14"/>
      <c r="C30" s="28">
        <f>C31+C32</f>
        <v>8983.77</v>
      </c>
      <c r="D30" s="29"/>
      <c r="E30" s="29"/>
    </row>
    <row r="31" spans="1:5" outlineLevel="2">
      <c r="A31" s="19" t="s">
        <v>46</v>
      </c>
      <c r="B31" s="19" t="s">
        <v>46</v>
      </c>
      <c r="C31" s="32">
        <v>6367.2</v>
      </c>
      <c r="D31" s="32" t="s">
        <v>18</v>
      </c>
      <c r="E31" s="32">
        <v>24</v>
      </c>
    </row>
    <row r="32" spans="1:5" outlineLevel="2">
      <c r="A32" s="19" t="s">
        <v>48</v>
      </c>
      <c r="B32" s="19" t="s">
        <v>48</v>
      </c>
      <c r="C32" s="32">
        <v>2616.5700000000002</v>
      </c>
      <c r="D32" s="32" t="s">
        <v>19</v>
      </c>
      <c r="E32" s="32">
        <v>1</v>
      </c>
    </row>
    <row r="33" spans="1:6" ht="57">
      <c r="A33" s="8" t="s">
        <v>47</v>
      </c>
      <c r="B33" s="7" t="e">
        <f>SUM(#REF!)</f>
        <v>#REF!</v>
      </c>
      <c r="C33" s="24">
        <f>C34+C35+C36+C37+C38+C39+C40+C41+C42+C43+C44+C45</f>
        <v>28201.18</v>
      </c>
      <c r="D33" s="25"/>
      <c r="E33" s="25"/>
      <c r="F33" s="2" t="s">
        <v>20</v>
      </c>
    </row>
    <row r="34" spans="1:6">
      <c r="A34" s="19" t="s">
        <v>56</v>
      </c>
      <c r="B34" s="19" t="s">
        <v>56</v>
      </c>
      <c r="C34" s="32">
        <v>484.53</v>
      </c>
      <c r="D34" s="32" t="s">
        <v>57</v>
      </c>
      <c r="E34" s="32">
        <v>1</v>
      </c>
      <c r="F34" s="2"/>
    </row>
    <row r="35" spans="1:6">
      <c r="A35" s="19" t="s">
        <v>53</v>
      </c>
      <c r="B35" s="19" t="s">
        <v>53</v>
      </c>
      <c r="C35" s="32">
        <v>2428.08</v>
      </c>
      <c r="D35" s="32" t="s">
        <v>54</v>
      </c>
      <c r="E35" s="32">
        <v>3</v>
      </c>
      <c r="F35" s="2"/>
    </row>
    <row r="36" spans="1:6">
      <c r="A36" s="19" t="s">
        <v>86</v>
      </c>
      <c r="B36" s="19" t="s">
        <v>86</v>
      </c>
      <c r="C36" s="32">
        <v>181.27</v>
      </c>
      <c r="D36" s="32" t="s">
        <v>19</v>
      </c>
      <c r="E36" s="32">
        <v>1</v>
      </c>
      <c r="F36" s="2"/>
    </row>
    <row r="37" spans="1:6">
      <c r="A37" s="19" t="s">
        <v>69</v>
      </c>
      <c r="B37" s="19" t="s">
        <v>69</v>
      </c>
      <c r="C37" s="32">
        <v>3495.1</v>
      </c>
      <c r="D37" s="32" t="s">
        <v>18</v>
      </c>
      <c r="E37" s="32">
        <v>5</v>
      </c>
      <c r="F37" s="2"/>
    </row>
    <row r="38" spans="1:6">
      <c r="A38" s="19" t="s">
        <v>70</v>
      </c>
      <c r="B38" s="19" t="s">
        <v>70</v>
      </c>
      <c r="C38" s="32">
        <v>1936.1</v>
      </c>
      <c r="D38" s="32" t="s">
        <v>19</v>
      </c>
      <c r="E38" s="32">
        <v>1</v>
      </c>
      <c r="F38" s="2"/>
    </row>
    <row r="39" spans="1:6">
      <c r="A39" s="19" t="s">
        <v>68</v>
      </c>
      <c r="B39" s="19" t="s">
        <v>68</v>
      </c>
      <c r="C39" s="32">
        <v>3612.64</v>
      </c>
      <c r="D39" s="32" t="s">
        <v>18</v>
      </c>
      <c r="E39" s="32">
        <v>4</v>
      </c>
      <c r="F39" s="2"/>
    </row>
    <row r="40" spans="1:6" outlineLevel="2">
      <c r="A40" s="19" t="s">
        <v>66</v>
      </c>
      <c r="B40" s="19" t="s">
        <v>67</v>
      </c>
      <c r="C40" s="32">
        <v>9220.7999999999993</v>
      </c>
      <c r="D40" s="32" t="s">
        <v>18</v>
      </c>
      <c r="E40" s="32">
        <v>12</v>
      </c>
      <c r="F40" s="1">
        <v>6</v>
      </c>
    </row>
    <row r="41" spans="1:6" outlineLevel="2">
      <c r="A41" s="19" t="s">
        <v>49</v>
      </c>
      <c r="B41" s="19" t="s">
        <v>49</v>
      </c>
      <c r="C41" s="32">
        <v>179.6</v>
      </c>
      <c r="D41" s="32" t="s">
        <v>19</v>
      </c>
      <c r="E41" s="32">
        <v>1</v>
      </c>
    </row>
    <row r="42" spans="1:6" outlineLevel="2">
      <c r="A42" s="19" t="s">
        <v>21</v>
      </c>
      <c r="B42" s="19" t="s">
        <v>21</v>
      </c>
      <c r="C42" s="32">
        <v>347.72</v>
      </c>
      <c r="D42" s="32" t="s">
        <v>19</v>
      </c>
      <c r="E42" s="32">
        <v>4</v>
      </c>
    </row>
    <row r="43" spans="1:6" outlineLevel="2">
      <c r="A43" s="19" t="s">
        <v>51</v>
      </c>
      <c r="B43" s="19" t="s">
        <v>51</v>
      </c>
      <c r="C43" s="32">
        <v>2431.2600000000002</v>
      </c>
      <c r="D43" s="32" t="s">
        <v>52</v>
      </c>
      <c r="E43" s="32">
        <v>9</v>
      </c>
    </row>
    <row r="44" spans="1:6" outlineLevel="2">
      <c r="A44" s="19" t="s">
        <v>50</v>
      </c>
      <c r="B44" s="19" t="s">
        <v>50</v>
      </c>
      <c r="C44" s="32">
        <v>1291.75</v>
      </c>
      <c r="D44" s="32" t="s">
        <v>18</v>
      </c>
      <c r="E44" s="32">
        <v>5</v>
      </c>
    </row>
    <row r="45" spans="1:6" outlineLevel="2">
      <c r="A45" s="19" t="s">
        <v>22</v>
      </c>
      <c r="B45" s="19" t="s">
        <v>22</v>
      </c>
      <c r="C45" s="32">
        <v>2592.33</v>
      </c>
      <c r="D45" s="32" t="s">
        <v>18</v>
      </c>
      <c r="E45" s="32">
        <v>13</v>
      </c>
    </row>
    <row r="46" spans="1:6" ht="28.5">
      <c r="A46" s="8" t="s">
        <v>55</v>
      </c>
      <c r="B46" s="7" t="e">
        <f>#REF!+#REF!</f>
        <v>#REF!</v>
      </c>
      <c r="C46" s="24">
        <v>0</v>
      </c>
      <c r="D46" s="25"/>
      <c r="E46" s="25"/>
    </row>
    <row r="47" spans="1:6" ht="28.5">
      <c r="A47" s="8" t="s">
        <v>71</v>
      </c>
      <c r="B47" s="7" t="e">
        <f>SUM(#REF!)</f>
        <v>#REF!</v>
      </c>
      <c r="C47" s="24">
        <v>0</v>
      </c>
      <c r="D47" s="25"/>
      <c r="E47" s="25"/>
    </row>
    <row r="48" spans="1:6" ht="28.5">
      <c r="A48" s="8" t="s">
        <v>72</v>
      </c>
      <c r="B48" s="7" t="e">
        <f>#REF!</f>
        <v>#REF!</v>
      </c>
      <c r="C48" s="24">
        <v>0</v>
      </c>
      <c r="D48" s="25"/>
      <c r="E48" s="25"/>
    </row>
    <row r="49" spans="1:6" ht="28.5">
      <c r="A49" s="8" t="s">
        <v>73</v>
      </c>
      <c r="B49" s="7" t="e">
        <f>#REF!+#REF!</f>
        <v>#REF!</v>
      </c>
      <c r="C49" s="24">
        <v>0</v>
      </c>
      <c r="D49" s="25"/>
      <c r="E49" s="25"/>
    </row>
    <row r="50" spans="1:6" ht="28.5">
      <c r="A50" s="8" t="s">
        <v>74</v>
      </c>
      <c r="B50" s="7" t="e">
        <f>#REF!</f>
        <v>#REF!</v>
      </c>
      <c r="C50" s="24">
        <v>0</v>
      </c>
      <c r="D50" s="25"/>
      <c r="E50" s="25"/>
    </row>
    <row r="51" spans="1:6" ht="28.5">
      <c r="A51" s="8" t="s">
        <v>75</v>
      </c>
      <c r="B51" s="7" t="e">
        <f>B53+#REF!</f>
        <v>#VALUE!</v>
      </c>
      <c r="C51" s="24">
        <f>C52+C53</f>
        <v>17930.699999999997</v>
      </c>
      <c r="D51" s="25"/>
      <c r="E51" s="25"/>
    </row>
    <row r="52" spans="1:6">
      <c r="A52" s="19" t="s">
        <v>58</v>
      </c>
      <c r="B52" s="19" t="s">
        <v>58</v>
      </c>
      <c r="C52" s="32">
        <v>9558.32</v>
      </c>
      <c r="D52" s="32" t="s">
        <v>13</v>
      </c>
      <c r="E52" s="32">
        <v>17700.599999999999</v>
      </c>
      <c r="F52" s="15"/>
    </row>
    <row r="53" spans="1:6">
      <c r="A53" s="19" t="s">
        <v>59</v>
      </c>
      <c r="B53" s="19" t="s">
        <v>59</v>
      </c>
      <c r="C53" s="32">
        <v>8372.3799999999992</v>
      </c>
      <c r="D53" s="32" t="s">
        <v>13</v>
      </c>
      <c r="E53" s="32">
        <v>17700.599999999999</v>
      </c>
      <c r="F53" s="15"/>
    </row>
    <row r="54" spans="1:6" ht="42.75">
      <c r="A54" s="8" t="s">
        <v>76</v>
      </c>
      <c r="B54" s="7" t="e">
        <f>#REF!</f>
        <v>#REF!</v>
      </c>
      <c r="C54" s="24">
        <v>0</v>
      </c>
      <c r="D54" s="25"/>
      <c r="E54" s="25"/>
    </row>
    <row r="55" spans="1:6" ht="57">
      <c r="A55" s="8" t="s">
        <v>77</v>
      </c>
      <c r="B55" s="7" t="e">
        <f>SUM(#REF!)</f>
        <v>#REF!</v>
      </c>
      <c r="C55" s="24">
        <f>C56+C57+C58</f>
        <v>100433.19</v>
      </c>
      <c r="D55" s="25"/>
      <c r="E55" s="25"/>
    </row>
    <row r="56" spans="1:6" outlineLevel="2">
      <c r="A56" s="19" t="s">
        <v>60</v>
      </c>
      <c r="B56" s="19" t="s">
        <v>61</v>
      </c>
      <c r="C56" s="32">
        <v>601.82000000000005</v>
      </c>
      <c r="D56" s="32" t="s">
        <v>13</v>
      </c>
      <c r="E56" s="32">
        <v>35401.199999999997</v>
      </c>
    </row>
    <row r="57" spans="1:6">
      <c r="A57" s="19" t="s">
        <v>64</v>
      </c>
      <c r="B57" s="19" t="s">
        <v>65</v>
      </c>
      <c r="C57" s="32">
        <v>49915.68</v>
      </c>
      <c r="D57" s="32" t="s">
        <v>13</v>
      </c>
      <c r="E57" s="32">
        <v>17700.599999999999</v>
      </c>
    </row>
    <row r="58" spans="1:6">
      <c r="A58" s="19" t="s">
        <v>62</v>
      </c>
      <c r="B58" s="19" t="s">
        <v>63</v>
      </c>
      <c r="C58" s="32">
        <v>49915.69</v>
      </c>
      <c r="D58" s="32" t="s">
        <v>13</v>
      </c>
      <c r="E58" s="32">
        <v>17700.599999999999</v>
      </c>
    </row>
    <row r="59" spans="1:6">
      <c r="A59" s="8" t="s">
        <v>78</v>
      </c>
      <c r="B59" s="7">
        <f>B60</f>
        <v>5033.8983050847464</v>
      </c>
      <c r="C59" s="24">
        <f>C60+C61</f>
        <v>19070.280000000006</v>
      </c>
      <c r="D59" s="25"/>
      <c r="E59" s="25"/>
    </row>
    <row r="60" spans="1:6" ht="30">
      <c r="A60" s="10" t="s">
        <v>23</v>
      </c>
      <c r="B60" s="9">
        <f>C60/1.18</f>
        <v>5033.8983050847464</v>
      </c>
      <c r="C60" s="26">
        <f>E60*5*12</f>
        <v>5940</v>
      </c>
      <c r="D60" s="30" t="s">
        <v>24</v>
      </c>
      <c r="E60" s="26">
        <v>99</v>
      </c>
    </row>
    <row r="61" spans="1:6">
      <c r="A61" s="10" t="s">
        <v>88</v>
      </c>
      <c r="B61" s="9"/>
      <c r="C61" s="26">
        <f>[2]Лист2!$G$909</f>
        <v>13130.280000000004</v>
      </c>
      <c r="D61" s="30"/>
      <c r="E61" s="26"/>
    </row>
    <row r="62" spans="1:6">
      <c r="A62" s="6" t="s">
        <v>25</v>
      </c>
      <c r="B62" s="11" t="e">
        <f>B13+B16+B19+#REF!+B33+B46+B47+B48+B49+B50+B51+B54+B55+B59</f>
        <v>#VALUE!</v>
      </c>
      <c r="C62" s="24">
        <f>C13++C16+C19+C23+C30+C33+C46+C47+C49+C50+C51+C54+C55+C59</f>
        <v>504744.49000000005</v>
      </c>
      <c r="D62" s="25"/>
      <c r="E62" s="25"/>
    </row>
    <row r="63" spans="1:6">
      <c r="A63" s="6" t="s">
        <v>26</v>
      </c>
      <c r="B63" s="12"/>
      <c r="C63" s="24">
        <f>C62*1.18</f>
        <v>595598.49820000003</v>
      </c>
      <c r="D63" s="25"/>
      <c r="E63" s="25"/>
    </row>
    <row r="64" spans="1:6">
      <c r="A64" s="6" t="s">
        <v>80</v>
      </c>
      <c r="B64" s="12"/>
      <c r="C64" s="24">
        <f>C4+C6+C9-C63</f>
        <v>-1002147.1181999976</v>
      </c>
      <c r="D64" s="25"/>
      <c r="E64" s="25"/>
    </row>
    <row r="65" spans="1:5" ht="28.5">
      <c r="A65" s="8" t="s">
        <v>82</v>
      </c>
      <c r="B65" s="7"/>
      <c r="C65" s="24">
        <f>C64+C8</f>
        <v>-684316.29820000054</v>
      </c>
      <c r="D65" s="25"/>
      <c r="E65" s="25"/>
    </row>
  </sheetData>
  <mergeCells count="4">
    <mergeCell ref="A1:E1"/>
    <mergeCell ref="A12:E12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2018-03-23T01:45:46Z</cp:lastPrinted>
  <dcterms:created xsi:type="dcterms:W3CDTF">2018-02-13T05:54:21Z</dcterms:created>
  <dcterms:modified xsi:type="dcterms:W3CDTF">2018-03-23T01:50:39Z</dcterms:modified>
</cp:coreProperties>
</file>