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Лист1!$A$1:$E$94</definedName>
  </definedNames>
  <calcPr calcId="125725" refMode="R1C1"/>
</workbook>
</file>

<file path=xl/calcChain.xml><?xml version="1.0" encoding="utf-8"?>
<calcChain xmlns="http://schemas.openxmlformats.org/spreadsheetml/2006/main">
  <c r="C8" i="1"/>
  <c r="C48"/>
  <c r="C71"/>
  <c r="B75"/>
  <c r="C75"/>
  <c r="B71"/>
  <c r="C84" l="1"/>
  <c r="C81"/>
  <c r="C30"/>
  <c r="C20" l="1"/>
  <c r="C17" l="1"/>
  <c r="C14"/>
  <c r="C90" l="1"/>
  <c r="C78"/>
  <c r="C23"/>
  <c r="C91" s="1"/>
  <c r="C11" l="1"/>
  <c r="C9" s="1"/>
  <c r="C12" l="1"/>
  <c r="C89"/>
  <c r="C92" s="1"/>
  <c r="C93" s="1"/>
  <c r="C94" s="1"/>
  <c r="B48" l="1"/>
  <c r="B84"/>
  <c r="B69"/>
  <c r="B68" l="1"/>
  <c r="B90"/>
  <c r="B89" s="1"/>
  <c r="B81"/>
  <c r="B78"/>
  <c r="B70"/>
  <c r="B20"/>
  <c r="B17"/>
  <c r="B14"/>
  <c r="B91" l="1"/>
</calcChain>
</file>

<file path=xl/sharedStrings.xml><?xml version="1.0" encoding="utf-8"?>
<sst xmlns="http://schemas.openxmlformats.org/spreadsheetml/2006/main" count="224" uniqueCount="128">
  <si>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</si>
  <si>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</si>
  <si>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</si>
  <si>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</si>
  <si>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</si>
  <si>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</si>
  <si>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</si>
  <si>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</si>
  <si>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</si>
  <si>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</si>
  <si>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</si>
  <si>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</si>
  <si>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</si>
  <si>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</si>
  <si>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труб ГВС д.20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</si>
  <si>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</si>
  <si>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</si>
  <si>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</si>
  <si>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</si>
  <si>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</si>
  <si>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</si>
  <si>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</si>
  <si>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</si>
  <si>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</si>
  <si>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</si>
  <si>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</si>
  <si>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</si>
  <si>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</si>
  <si>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</si>
  <si>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</si>
  <si>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</si>
  <si>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</si>
  <si>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</si>
  <si>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</si>
  <si>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</si>
  <si>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</si>
  <si>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</si>
  <si>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</si>
  <si>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</si>
  <si>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Выезд а/машины по заявке</t>
  </si>
  <si>
    <t>выезд</t>
  </si>
  <si>
    <t>Подключение системы отопления</t>
  </si>
  <si>
    <t>Адрес: ул. Чкалова, д. 46</t>
  </si>
  <si>
    <t>ИП Яровенко И.В.</t>
  </si>
  <si>
    <t>Ремонт дверных полотен</t>
  </si>
  <si>
    <t>Установка пружины</t>
  </si>
  <si>
    <t>дом</t>
  </si>
  <si>
    <t>ремонт скамеек</t>
  </si>
  <si>
    <t>замена эл. лампочки накаливания</t>
  </si>
  <si>
    <t>сброс воздуха с системы отопления</t>
  </si>
  <si>
    <t>сброс воздуха со стояков отопления</t>
  </si>
  <si>
    <t>розлив</t>
  </si>
  <si>
    <t>период: 01.01.2018-31.12.2018</t>
  </si>
  <si>
    <t>Всего доходов по дому за 2018 г.</t>
  </si>
  <si>
    <t>Управление жилым фондом 3,4 кв. 2018 г. 0,6;0,8;0,85;0,9;1</t>
  </si>
  <si>
    <t>Управление жилым фондом 3,4 кв. 2018 г. 0,6;0,8;0,</t>
  </si>
  <si>
    <t>Управлением жил. фонд 1,2 кв. 2018 г. 0,6;0,8;0,85;0,9;1</t>
  </si>
  <si>
    <t>Управлением жил. фонд 1,2 кв. 2018 г. 0,6;0,8;0,85</t>
  </si>
  <si>
    <t>Уборка МОП 1,2 кв. 2018 г. коэф. 0,8</t>
  </si>
  <si>
    <t>Уборка МОП 3,4 кв. 2018г. К=0,8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</si>
  <si>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</si>
  <si>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</si>
  <si>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</si>
  <si>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</si>
  <si>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</si>
  <si>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</si>
  <si>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</si>
  <si>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</si>
  <si>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Замена пакетных выключателей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</si>
  <si>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</si>
  <si>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</si>
  <si>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</si>
  <si>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Запенивание вокруг дверей</t>
  </si>
  <si>
    <t>Изготовление форточки</t>
  </si>
  <si>
    <t>Ремонт вент. канала</t>
  </si>
  <si>
    <t>Ремонт вентилей д.20-32</t>
  </si>
  <si>
    <t>Ремонт водомерного узла</t>
  </si>
  <si>
    <t>Ремонт мягкой кровли ул.Чкалова</t>
  </si>
  <si>
    <t>Смена труб ГВС д. 32 мм</t>
  </si>
  <si>
    <t>Смена труб отопления ППР д. 25 (без сварочных работ)</t>
  </si>
  <si>
    <t>Смена труб отопления ППР д. 25 (без сварочных рабо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</si>
  <si>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</si>
  <si>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</si>
  <si>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Утепление вентпродухов изовером</t>
  </si>
  <si>
    <t>Утепление продухов изовером</t>
  </si>
  <si>
    <t>Чистка врезки</t>
  </si>
  <si>
    <t>заделка штроб кирпичом б/у</t>
  </si>
  <si>
    <t>замена врезки в квартире в полипропилене</t>
  </si>
  <si>
    <t>замена плавких вставок</t>
  </si>
  <si>
    <t>замена розлива ГВС</t>
  </si>
  <si>
    <t>замена эл.выключателя</t>
  </si>
  <si>
    <t>изготовление и установка сничек на металлическую дверь</t>
  </si>
  <si>
    <t>изготовление и установка сничек на металлическую д</t>
  </si>
  <si>
    <t>навеска замка на чердачные и технические люки с установкой с</t>
  </si>
  <si>
    <t>навеска замка на чердачные и технические люки с ус</t>
  </si>
  <si>
    <t>осмотр сантехоборудования</t>
  </si>
  <si>
    <t>отключение отопления</t>
  </si>
  <si>
    <t>1 дом</t>
  </si>
  <si>
    <t>регулировка теплоносителя</t>
  </si>
  <si>
    <t>ремонт труб КНС</t>
  </si>
  <si>
    <t>смена трубопроводных ГВС, ХВС из водогазопроводных труб на т</t>
  </si>
  <si>
    <t>смена трубопроводных ГВС, ХВС из водогазопроводных</t>
  </si>
  <si>
    <t>ТО газового оборудования к=0,6;0,8;0,85;0,9;1( 1,2</t>
  </si>
  <si>
    <t>ТО газового оборудования к=0,6;0,8;0,85;0,9;1 (1,2 кв. 2018)</t>
  </si>
  <si>
    <t>Тех.обслуживание газового оборудования.К= 0,6;0,8;</t>
  </si>
  <si>
    <t>Тех.обслуживание газового оборудования.К= 0,6;0,8;0,9,1 (3,4 кв.2018)</t>
  </si>
  <si>
    <t>Содержание ДРС 1,2 кв. 2018 г. коэф. 0,8</t>
  </si>
  <si>
    <t>Содержание ДРС 3,4 кв. 2018 г. к=0,8</t>
  </si>
  <si>
    <t>Орг-ция мест накоп. ртуть содержащих ламп 1,2 кв.</t>
  </si>
  <si>
    <t>Орг-ция мест накоп.ртуть содерж-х ламп 3,4 кв.2018</t>
  </si>
  <si>
    <t>Орг-ция мест накоп.ртуть содерж-х ламп 3,4 кв.2018 г.</t>
  </si>
  <si>
    <t xml:space="preserve">Орг-ция мест накоп. ртуть содержащих ламп 1,2 кв. 2018 г. </t>
  </si>
  <si>
    <t>Уборка придомовой территории 1,2 кв. 2018 г. коэф. 0,8</t>
  </si>
  <si>
    <t>Уборка придомовой территории 1,2 кв. 2018 г. коэф.</t>
  </si>
  <si>
    <t>Уборка придомовой территории 3,4 кв. 2018 г.К=0,8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</si>
  <si>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</si>
  <si>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</si>
  <si>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</si>
  <si>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Сальдо начальное на 01.01.2018 г.</t>
  </si>
  <si>
    <t>Горячая. вода,потр.при содер.общ.имущ. в МКД 2018г. 3,4 кв. к=0,8</t>
  </si>
  <si>
    <t>Холодная вода,потр. при содер.общ.имущ.МКД 3,4 кв.2018г  К=0,6, 0,8</t>
  </si>
  <si>
    <t>Электрическая энергия,потр.при содержании.общегоимущ.в МКД 3-4 кв. 2018 г.</t>
  </si>
  <si>
    <t>Электр-я энергия потр. при содержании общего имущ. в МКД 2018 1,2 кв.</t>
  </si>
  <si>
    <t>Доходы по дому:</t>
  </si>
  <si>
    <t>Всего начислено за период с 01.01.2018 г. по 31.12.2018 г.</t>
  </si>
  <si>
    <t>Всего оплачено за период с 01.01.2018 г. по 31.12.2018 г.</t>
  </si>
  <si>
    <t>Конечное сальдо с учетом дебиторской задолженности (переплаты) 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</si>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</sst>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/>
    <xf numFmtId="0" fontId="0" fillId="0" borderId="4" xfId="0" applyFill="1" applyBorder="1"/>
    <xf numFmtId="0" fontId="0" fillId="0" borderId="4" xfId="0" applyFill="1" applyBorder="1"/>
    <xf numFmtId="0" fontId="10" fillId="3" borderId="2" xfId="1" applyFont="1" applyFill="1" applyBorder="1" applyAlignment="1">
      <alignment horizontal="left"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43" fontId="10" fillId="3" borderId="2" xfId="3" applyFont="1" applyFill="1" applyBorder="1" applyAlignment="1">
      <alignment vertical="center" wrapText="1"/>
    </xf>
    <xf numFmtId="0" fontId="11" fillId="3" borderId="2" xfId="2" applyFont="1" applyFill="1" applyBorder="1" applyAlignment="1" applyProtection="1">
      <alignment horizontal="center" vertical="center"/>
    </xf>
    <xf numFmtId="43" fontId="10" fillId="3" borderId="2" xfId="3" applyFont="1" applyFill="1" applyBorder="1" applyAlignment="1">
      <alignment horizontal="center" vertical="center"/>
    </xf>
    <xf numFmtId="0" fontId="2" fillId="3" borderId="0" xfId="0" applyFont="1" applyFill="1"/>
    <xf numFmtId="0" fontId="12" fillId="3" borderId="2" xfId="1" applyFont="1" applyFill="1" applyBorder="1" applyAlignment="1">
      <alignment horizontal="left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vertical="center" wrapText="1"/>
    </xf>
    <xf numFmtId="43" fontId="12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/>
    </xf>
    <xf numFmtId="164" fontId="12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4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4" fillId="3" borderId="0" xfId="0" applyFont="1" applyFill="1"/>
    <xf numFmtId="4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workbookViewId="0">
      <selection activeCell="C10" sqref="C10"/>
    </sheetView>
  </sheetViews>
  <sheetFormatPr defaultRowHeight="15" outlineLevelRow="2"/>
  <cols>
    <col min="1" max="1" width="64.7109375" style="17" customWidth="1"/>
    <col min="2" max="2" width="15.5703125" style="2" hidden="1" customWidth="1"/>
    <col min="3" max="3" width="20.42578125" style="24" customWidth="1"/>
    <col min="4" max="4" width="12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18" customFormat="1" ht="66.75" customHeight="1">
      <c r="A1" s="65" t="s">
        <v>10</v>
      </c>
      <c r="B1" s="65"/>
      <c r="C1" s="65"/>
      <c r="D1" s="65"/>
      <c r="E1" s="65"/>
    </row>
    <row r="2" spans="1:5" s="18" customFormat="1" ht="15.75">
      <c r="A2" s="19" t="s">
        <v>42</v>
      </c>
      <c r="B2" s="20" t="s">
        <v>37</v>
      </c>
      <c r="C2" s="67" t="s">
        <v>52</v>
      </c>
      <c r="D2" s="67"/>
      <c r="E2" s="21"/>
    </row>
    <row r="3" spans="1:5" ht="57">
      <c r="A3" s="25" t="s">
        <v>3</v>
      </c>
      <c r="B3" s="26" t="s">
        <v>0</v>
      </c>
      <c r="C3" s="27" t="s">
        <v>38</v>
      </c>
      <c r="D3" s="28" t="s">
        <v>1</v>
      </c>
      <c r="E3" s="29" t="s">
        <v>2</v>
      </c>
    </row>
    <row r="4" spans="1:5" s="41" customFormat="1">
      <c r="A4" s="36" t="s">
        <v>118</v>
      </c>
      <c r="B4" s="37"/>
      <c r="C4" s="38">
        <v>1083422.51</v>
      </c>
      <c r="D4" s="39"/>
      <c r="E4" s="40"/>
    </row>
    <row r="5" spans="1:5" s="41" customFormat="1">
      <c r="A5" s="68" t="s">
        <v>123</v>
      </c>
      <c r="B5" s="69"/>
      <c r="C5" s="69"/>
      <c r="D5" s="69"/>
      <c r="E5" s="70"/>
    </row>
    <row r="6" spans="1:5" s="41" customFormat="1">
      <c r="A6" s="36" t="s">
        <v>124</v>
      </c>
      <c r="B6" s="37"/>
      <c r="C6" s="38">
        <v>1207039.06</v>
      </c>
      <c r="D6" s="39"/>
      <c r="E6" s="40"/>
    </row>
    <row r="7" spans="1:5" s="41" customFormat="1">
      <c r="A7" s="36" t="s">
        <v>125</v>
      </c>
      <c r="B7" s="37"/>
      <c r="C7" s="38">
        <v>1289314.57</v>
      </c>
      <c r="D7" s="39"/>
      <c r="E7" s="40"/>
    </row>
    <row r="8" spans="1:5" s="41" customFormat="1">
      <c r="A8" s="36" t="s">
        <v>127</v>
      </c>
      <c r="B8" s="37"/>
      <c r="C8" s="38">
        <f>C7-C6</f>
        <v>82275.510000000009</v>
      </c>
      <c r="D8" s="39"/>
      <c r="E8" s="40"/>
    </row>
    <row r="9" spans="1:5" s="41" customFormat="1">
      <c r="A9" s="36" t="s">
        <v>11</v>
      </c>
      <c r="B9" s="37"/>
      <c r="C9" s="38">
        <f>C11+C10</f>
        <v>30305.46</v>
      </c>
      <c r="D9" s="39"/>
      <c r="E9" s="40"/>
    </row>
    <row r="10" spans="1:5" s="41" customFormat="1">
      <c r="A10" s="42" t="s">
        <v>43</v>
      </c>
      <c r="B10" s="43"/>
      <c r="C10" s="44">
        <v>9989.94</v>
      </c>
      <c r="D10" s="39"/>
      <c r="E10" s="45"/>
    </row>
    <row r="11" spans="1:5" s="41" customFormat="1">
      <c r="A11" s="42" t="s">
        <v>12</v>
      </c>
      <c r="B11" s="43"/>
      <c r="C11" s="46">
        <f>900*12+792.96*12</f>
        <v>20315.52</v>
      </c>
      <c r="D11" s="39"/>
      <c r="E11" s="45"/>
    </row>
    <row r="12" spans="1:5" s="41" customFormat="1">
      <c r="A12" s="47" t="s">
        <v>53</v>
      </c>
      <c r="B12" s="48"/>
      <c r="C12" s="49">
        <f>C6+C9</f>
        <v>1237344.52</v>
      </c>
      <c r="D12" s="50"/>
      <c r="E12" s="45"/>
    </row>
    <row r="13" spans="1:5" s="41" customFormat="1">
      <c r="A13" s="66" t="s">
        <v>13</v>
      </c>
      <c r="B13" s="66"/>
      <c r="C13" s="66"/>
      <c r="D13" s="66"/>
      <c r="E13" s="66"/>
    </row>
    <row r="14" spans="1:5" s="41" customFormat="1" ht="15.75" thickBot="1">
      <c r="A14" s="51" t="s">
        <v>15</v>
      </c>
      <c r="B14" s="52" t="e">
        <f>#REF!</f>
        <v>#REF!</v>
      </c>
      <c r="C14" s="49">
        <f>C15+C16</f>
        <v>199530.06</v>
      </c>
      <c r="D14" s="53"/>
      <c r="E14" s="54"/>
    </row>
    <row r="15" spans="1:5" s="41" customFormat="1" ht="15.75" thickBot="1">
      <c r="A15" s="55" t="s">
        <v>56</v>
      </c>
      <c r="B15" s="55" t="s">
        <v>57</v>
      </c>
      <c r="C15" s="55">
        <v>96282.34</v>
      </c>
      <c r="D15" s="56" t="s">
        <v>5</v>
      </c>
      <c r="E15" s="55">
        <v>27045.599999999999</v>
      </c>
    </row>
    <row r="16" spans="1:5" s="41" customFormat="1" ht="15.75" thickBot="1">
      <c r="A16" s="55" t="s">
        <v>54</v>
      </c>
      <c r="B16" s="55" t="s">
        <v>55</v>
      </c>
      <c r="C16" s="55">
        <v>103247.72</v>
      </c>
      <c r="D16" s="56" t="s">
        <v>5</v>
      </c>
      <c r="E16" s="55">
        <v>27028.2</v>
      </c>
    </row>
    <row r="17" spans="1:5" s="41" customFormat="1" ht="29.25" thickBot="1">
      <c r="A17" s="51" t="s">
        <v>16</v>
      </c>
      <c r="B17" s="52" t="str">
        <f>B19</f>
        <v>Уборка МОП 3,4 кв. 2018г. К=0,8</v>
      </c>
      <c r="C17" s="49">
        <f>C19+C18</f>
        <v>77326.880000000005</v>
      </c>
      <c r="D17" s="53"/>
      <c r="E17" s="54"/>
    </row>
    <row r="18" spans="1:5" s="41" customFormat="1" ht="15.75" thickBot="1">
      <c r="A18" s="55" t="s">
        <v>58</v>
      </c>
      <c r="B18" s="55" t="s">
        <v>58</v>
      </c>
      <c r="C18" s="55">
        <v>33536.519999999997</v>
      </c>
      <c r="D18" s="55" t="s">
        <v>5</v>
      </c>
      <c r="E18" s="55">
        <v>27045.599999999999</v>
      </c>
    </row>
    <row r="19" spans="1:5" s="41" customFormat="1" ht="15.75" thickBot="1">
      <c r="A19" s="55" t="s">
        <v>59</v>
      </c>
      <c r="B19" s="55" t="s">
        <v>59</v>
      </c>
      <c r="C19" s="55">
        <v>43790.36</v>
      </c>
      <c r="D19" s="55" t="s">
        <v>5</v>
      </c>
      <c r="E19" s="55">
        <v>27031.1</v>
      </c>
    </row>
    <row r="20" spans="1:5" s="41" customFormat="1" ht="15.75" thickBot="1">
      <c r="A20" s="51" t="s">
        <v>17</v>
      </c>
      <c r="B20" s="57" t="e">
        <f>B21+B22</f>
        <v>#VALUE!</v>
      </c>
      <c r="C20" s="49">
        <f>C21+C22</f>
        <v>119436</v>
      </c>
      <c r="D20" s="58"/>
      <c r="E20" s="59"/>
    </row>
    <row r="21" spans="1:5" s="41" customFormat="1" ht="15.75" thickBot="1">
      <c r="A21" s="55" t="s">
        <v>60</v>
      </c>
      <c r="B21" s="55" t="s">
        <v>60</v>
      </c>
      <c r="C21" s="55">
        <v>59987</v>
      </c>
      <c r="D21" s="55" t="s">
        <v>18</v>
      </c>
      <c r="E21" s="55">
        <v>1115</v>
      </c>
    </row>
    <row r="22" spans="1:5" s="41" customFormat="1" ht="15.75" thickBot="1">
      <c r="A22" s="55" t="s">
        <v>61</v>
      </c>
      <c r="B22" s="55" t="s">
        <v>61</v>
      </c>
      <c r="C22" s="55">
        <v>59449</v>
      </c>
      <c r="D22" s="55" t="s">
        <v>18</v>
      </c>
      <c r="E22" s="55">
        <v>1105</v>
      </c>
    </row>
    <row r="23" spans="1:5" s="41" customFormat="1" ht="43.5" customHeight="1" thickBot="1">
      <c r="A23" s="51" t="s">
        <v>19</v>
      </c>
      <c r="B23" s="52"/>
      <c r="C23" s="49">
        <f>C24+C25+C26+C27+C28+C29</f>
        <v>21789</v>
      </c>
      <c r="D23" s="53"/>
      <c r="E23" s="54"/>
    </row>
    <row r="24" spans="1:5" s="41" customFormat="1" ht="15.75" outlineLevel="1" collapsed="1" thickBot="1">
      <c r="A24" s="55" t="s">
        <v>62</v>
      </c>
      <c r="B24" s="55" t="s">
        <v>62</v>
      </c>
      <c r="C24" s="55">
        <v>2163.64</v>
      </c>
      <c r="D24" s="55" t="s">
        <v>5</v>
      </c>
      <c r="E24" s="55">
        <v>27045.599999999999</v>
      </c>
    </row>
    <row r="25" spans="1:5" s="41" customFormat="1" ht="15.75" outlineLevel="1" collapsed="1" thickBot="1">
      <c r="A25" s="55" t="s">
        <v>119</v>
      </c>
      <c r="B25" s="55" t="s">
        <v>63</v>
      </c>
      <c r="C25" s="55">
        <v>2432.54</v>
      </c>
      <c r="D25" s="55" t="s">
        <v>5</v>
      </c>
      <c r="E25" s="55">
        <v>27028.2</v>
      </c>
    </row>
    <row r="26" spans="1:5" s="41" customFormat="1" ht="15.75" outlineLevel="1" collapsed="1" thickBot="1">
      <c r="A26" s="55" t="s">
        <v>64</v>
      </c>
      <c r="B26" s="55" t="s">
        <v>64</v>
      </c>
      <c r="C26" s="55">
        <v>2055.46</v>
      </c>
      <c r="D26" s="55" t="s">
        <v>5</v>
      </c>
      <c r="E26" s="55">
        <v>27045.599999999999</v>
      </c>
    </row>
    <row r="27" spans="1:5" s="41" customFormat="1" ht="15.75" outlineLevel="1" thickBot="1">
      <c r="A27" s="55" t="s">
        <v>120</v>
      </c>
      <c r="B27" s="55" t="s">
        <v>65</v>
      </c>
      <c r="C27" s="55">
        <v>2162.2600000000002</v>
      </c>
      <c r="D27" s="55" t="s">
        <v>5</v>
      </c>
      <c r="E27" s="55">
        <v>27028.2</v>
      </c>
    </row>
    <row r="28" spans="1:5" s="41" customFormat="1" ht="15.75" outlineLevel="1" collapsed="1" thickBot="1">
      <c r="A28" s="55" t="s">
        <v>122</v>
      </c>
      <c r="B28" s="55" t="s">
        <v>66</v>
      </c>
      <c r="C28" s="55">
        <v>2434.1</v>
      </c>
      <c r="D28" s="55" t="s">
        <v>5</v>
      </c>
      <c r="E28" s="55">
        <v>27045.599999999999</v>
      </c>
    </row>
    <row r="29" spans="1:5" s="41" customFormat="1" ht="15.75" outlineLevel="1" thickBot="1">
      <c r="A29" s="55" t="s">
        <v>121</v>
      </c>
      <c r="B29" s="55" t="s">
        <v>67</v>
      </c>
      <c r="C29" s="55">
        <v>10541</v>
      </c>
      <c r="D29" s="55" t="s">
        <v>5</v>
      </c>
      <c r="E29" s="55">
        <v>27028.2</v>
      </c>
    </row>
    <row r="30" spans="1:5" s="41" customFormat="1" ht="43.5" outlineLevel="1" thickBot="1">
      <c r="A30" s="51" t="s">
        <v>20</v>
      </c>
      <c r="B30" s="60"/>
      <c r="C30" s="61">
        <f>C31+C32+C33+C34+C35+C36+C37+C38+C39+C40+C41+C42+C43+C44+C45+C46+C47</f>
        <v>16518.059999999998</v>
      </c>
      <c r="D30" s="62"/>
      <c r="E30" s="62"/>
    </row>
    <row r="31" spans="1:5" s="41" customFormat="1" ht="15.75" outlineLevel="1" collapsed="1" thickBot="1">
      <c r="A31" s="55" t="s">
        <v>68</v>
      </c>
      <c r="B31" s="55" t="s">
        <v>68</v>
      </c>
      <c r="C31" s="55">
        <v>395.71</v>
      </c>
      <c r="D31" s="55" t="s">
        <v>6</v>
      </c>
      <c r="E31" s="55">
        <v>1</v>
      </c>
    </row>
    <row r="32" spans="1:5" s="41" customFormat="1" ht="15.75" outlineLevel="2" thickBot="1">
      <c r="A32" s="55" t="s">
        <v>69</v>
      </c>
      <c r="B32" s="55" t="s">
        <v>70</v>
      </c>
      <c r="C32" s="55">
        <v>215.6</v>
      </c>
      <c r="D32" s="55" t="s">
        <v>6</v>
      </c>
      <c r="E32" s="55">
        <v>1</v>
      </c>
    </row>
    <row r="33" spans="1:6" s="41" customFormat="1" ht="15.75" outlineLevel="2" thickBot="1">
      <c r="A33" s="55" t="s">
        <v>71</v>
      </c>
      <c r="B33" s="55" t="s">
        <v>71</v>
      </c>
      <c r="C33" s="55">
        <v>358.06</v>
      </c>
      <c r="D33" s="55" t="s">
        <v>7</v>
      </c>
      <c r="E33" s="55">
        <v>2</v>
      </c>
    </row>
    <row r="34" spans="1:6" s="41" customFormat="1" ht="15.75" outlineLevel="2" thickBot="1">
      <c r="A34" s="55" t="s">
        <v>72</v>
      </c>
      <c r="B34" s="55" t="s">
        <v>72</v>
      </c>
      <c r="C34" s="55">
        <v>835.38</v>
      </c>
      <c r="D34" s="55" t="s">
        <v>6</v>
      </c>
      <c r="E34" s="55">
        <v>1</v>
      </c>
    </row>
    <row r="35" spans="1:6" s="41" customFormat="1" ht="15.75" outlineLevel="2" thickBot="1">
      <c r="A35" s="55" t="s">
        <v>73</v>
      </c>
      <c r="B35" s="55" t="s">
        <v>73</v>
      </c>
      <c r="C35" s="55">
        <v>406.44</v>
      </c>
      <c r="D35" s="55" t="s">
        <v>6</v>
      </c>
      <c r="E35" s="55">
        <v>2</v>
      </c>
    </row>
    <row r="36" spans="1:6" s="41" customFormat="1" ht="15.75" outlineLevel="2" thickBot="1">
      <c r="A36" s="55" t="s">
        <v>44</v>
      </c>
      <c r="B36" s="55" t="s">
        <v>44</v>
      </c>
      <c r="C36" s="55">
        <v>520.01</v>
      </c>
      <c r="D36" s="55" t="s">
        <v>6</v>
      </c>
      <c r="E36" s="55">
        <v>1</v>
      </c>
    </row>
    <row r="37" spans="1:6" s="41" customFormat="1" ht="15.75" outlineLevel="2" thickBot="1">
      <c r="A37" s="55" t="s">
        <v>77</v>
      </c>
      <c r="B37" s="55" t="s">
        <v>77</v>
      </c>
      <c r="C37" s="55">
        <v>3374.24</v>
      </c>
      <c r="D37" s="55" t="s">
        <v>5</v>
      </c>
      <c r="E37" s="55">
        <v>16</v>
      </c>
    </row>
    <row r="38" spans="1:6" s="41" customFormat="1" ht="15.75" outlineLevel="2" thickBot="1">
      <c r="A38" s="55" t="s">
        <v>45</v>
      </c>
      <c r="B38" s="55" t="s">
        <v>45</v>
      </c>
      <c r="C38" s="55">
        <v>420.6</v>
      </c>
      <c r="D38" s="55" t="s">
        <v>6</v>
      </c>
      <c r="E38" s="55">
        <v>1</v>
      </c>
    </row>
    <row r="39" spans="1:6" s="41" customFormat="1" ht="15.75" outlineLevel="2" thickBot="1">
      <c r="A39" s="55" t="s">
        <v>81</v>
      </c>
      <c r="B39" s="55" t="s">
        <v>82</v>
      </c>
      <c r="C39" s="55">
        <v>2217.09</v>
      </c>
      <c r="D39" s="55" t="s">
        <v>6</v>
      </c>
      <c r="E39" s="55">
        <v>1</v>
      </c>
    </row>
    <row r="40" spans="1:6" s="41" customFormat="1" ht="15.75" outlineLevel="2" thickBot="1">
      <c r="A40" s="55" t="s">
        <v>86</v>
      </c>
      <c r="B40" s="55" t="s">
        <v>86</v>
      </c>
      <c r="C40" s="55">
        <v>250.46</v>
      </c>
      <c r="D40" s="55" t="s">
        <v>5</v>
      </c>
      <c r="E40" s="55">
        <v>0.4</v>
      </c>
    </row>
    <row r="41" spans="1:6" s="41" customFormat="1" ht="15.75" outlineLevel="2" thickBot="1">
      <c r="A41" s="55" t="s">
        <v>88</v>
      </c>
      <c r="B41" s="55" t="s">
        <v>88</v>
      </c>
      <c r="C41" s="55">
        <v>622.71</v>
      </c>
      <c r="D41" s="55" t="s">
        <v>6</v>
      </c>
      <c r="E41" s="55">
        <v>1</v>
      </c>
    </row>
    <row r="42" spans="1:6" s="41" customFormat="1" ht="15.75" outlineLevel="2" thickBot="1">
      <c r="A42" s="55" t="s">
        <v>48</v>
      </c>
      <c r="B42" s="55" t="s">
        <v>48</v>
      </c>
      <c r="C42" s="55">
        <v>869.3</v>
      </c>
      <c r="D42" s="55" t="s">
        <v>6</v>
      </c>
      <c r="E42" s="55">
        <v>10</v>
      </c>
    </row>
    <row r="43" spans="1:6" s="41" customFormat="1" ht="15.75" outlineLevel="2" thickBot="1">
      <c r="A43" s="55" t="s">
        <v>90</v>
      </c>
      <c r="B43" s="55" t="s">
        <v>90</v>
      </c>
      <c r="C43" s="55">
        <v>357.68</v>
      </c>
      <c r="D43" s="55" t="s">
        <v>6</v>
      </c>
      <c r="E43" s="55">
        <v>2</v>
      </c>
    </row>
    <row r="44" spans="1:6" s="41" customFormat="1" ht="15.75" outlineLevel="2" thickBot="1">
      <c r="A44" s="55" t="s">
        <v>91</v>
      </c>
      <c r="B44" s="55" t="s">
        <v>92</v>
      </c>
      <c r="C44" s="55">
        <v>281.48</v>
      </c>
      <c r="D44" s="55" t="s">
        <v>6</v>
      </c>
      <c r="E44" s="55">
        <v>2</v>
      </c>
    </row>
    <row r="45" spans="1:6" s="41" customFormat="1" ht="15.75" outlineLevel="2" thickBot="1">
      <c r="A45" s="55" t="s">
        <v>93</v>
      </c>
      <c r="B45" s="55" t="s">
        <v>94</v>
      </c>
      <c r="C45" s="55">
        <v>1593.82</v>
      </c>
      <c r="D45" s="55" t="s">
        <v>6</v>
      </c>
      <c r="E45" s="55">
        <v>2</v>
      </c>
    </row>
    <row r="46" spans="1:6" s="41" customFormat="1" ht="15.75" outlineLevel="2" thickBot="1">
      <c r="A46" s="55" t="s">
        <v>34</v>
      </c>
      <c r="B46" s="55" t="s">
        <v>34</v>
      </c>
      <c r="C46" s="55">
        <v>2971.54</v>
      </c>
      <c r="D46" s="55" t="s">
        <v>35</v>
      </c>
      <c r="E46" s="55">
        <v>11</v>
      </c>
    </row>
    <row r="47" spans="1:6" s="41" customFormat="1" ht="15.75" outlineLevel="2" thickBot="1">
      <c r="A47" s="55" t="s">
        <v>47</v>
      </c>
      <c r="B47" s="55" t="s">
        <v>47</v>
      </c>
      <c r="C47" s="55">
        <v>827.94</v>
      </c>
      <c r="D47" s="55" t="s">
        <v>6</v>
      </c>
      <c r="E47" s="55">
        <v>2</v>
      </c>
    </row>
    <row r="48" spans="1:6" s="41" customFormat="1" ht="43.5" thickBot="1">
      <c r="A48" s="51" t="s">
        <v>21</v>
      </c>
      <c r="B48" s="52">
        <f>SUM(B49:B52)</f>
        <v>0</v>
      </c>
      <c r="C48" s="49">
        <f>C49+C50+C51+C52+C53+C54+C55+C56+C57+C58+C59+C60+C61+C62+C63+C64+C65+C66+C67</f>
        <v>60853.080000000009</v>
      </c>
      <c r="D48" s="53"/>
      <c r="E48" s="54"/>
      <c r="F48" s="63" t="s">
        <v>4</v>
      </c>
    </row>
    <row r="49" spans="1:5" s="41" customFormat="1" ht="15.75" outlineLevel="1" collapsed="1" thickBot="1">
      <c r="A49" s="55" t="s">
        <v>39</v>
      </c>
      <c r="B49" s="55" t="s">
        <v>39</v>
      </c>
      <c r="C49" s="55">
        <v>3391.71</v>
      </c>
      <c r="D49" s="55" t="s">
        <v>40</v>
      </c>
      <c r="E49" s="55">
        <v>7</v>
      </c>
    </row>
    <row r="50" spans="1:5" s="41" customFormat="1" ht="15.75" outlineLevel="1" thickBot="1">
      <c r="A50" s="55" t="s">
        <v>22</v>
      </c>
      <c r="B50" s="55" t="s">
        <v>22</v>
      </c>
      <c r="C50" s="55">
        <v>6474.88</v>
      </c>
      <c r="D50" s="55" t="s">
        <v>23</v>
      </c>
      <c r="E50" s="55">
        <v>8</v>
      </c>
    </row>
    <row r="51" spans="1:5" s="41" customFormat="1" ht="15.75" outlineLevel="1" collapsed="1" thickBot="1">
      <c r="A51" s="55" t="s">
        <v>41</v>
      </c>
      <c r="B51" s="55" t="s">
        <v>41</v>
      </c>
      <c r="C51" s="55">
        <v>289.19</v>
      </c>
      <c r="D51" s="55" t="s">
        <v>6</v>
      </c>
      <c r="E51" s="55">
        <v>1</v>
      </c>
    </row>
    <row r="52" spans="1:5" s="41" customFormat="1" ht="15.75" outlineLevel="1" thickBot="1">
      <c r="A52" s="55" t="s">
        <v>75</v>
      </c>
      <c r="B52" s="55" t="s">
        <v>75</v>
      </c>
      <c r="C52" s="55">
        <v>383.63</v>
      </c>
      <c r="D52" s="55" t="s">
        <v>6</v>
      </c>
      <c r="E52" s="55">
        <v>1</v>
      </c>
    </row>
    <row r="53" spans="1:5" s="41" customFormat="1" ht="15.75" outlineLevel="1" thickBot="1">
      <c r="A53" s="55" t="s">
        <v>76</v>
      </c>
      <c r="B53" s="55" t="s">
        <v>76</v>
      </c>
      <c r="C53" s="55">
        <v>14833.88</v>
      </c>
      <c r="D53" s="55" t="s">
        <v>6</v>
      </c>
      <c r="E53" s="55">
        <v>1</v>
      </c>
    </row>
    <row r="54" spans="1:5" s="41" customFormat="1" ht="15.75" outlineLevel="1" thickBot="1">
      <c r="A54" s="55" t="s">
        <v>78</v>
      </c>
      <c r="B54" s="55" t="s">
        <v>78</v>
      </c>
      <c r="C54" s="55">
        <v>3612.64</v>
      </c>
      <c r="D54" s="55" t="s">
        <v>7</v>
      </c>
      <c r="E54" s="55">
        <v>4</v>
      </c>
    </row>
    <row r="55" spans="1:5" s="41" customFormat="1" ht="15.75" outlineLevel="1" thickBot="1">
      <c r="A55" s="55" t="s">
        <v>14</v>
      </c>
      <c r="B55" s="55" t="s">
        <v>14</v>
      </c>
      <c r="C55" s="55">
        <v>206</v>
      </c>
      <c r="D55" s="55" t="s">
        <v>7</v>
      </c>
      <c r="E55" s="55">
        <v>0.2</v>
      </c>
    </row>
    <row r="56" spans="1:5" s="41" customFormat="1" ht="15.75" outlineLevel="2" thickBot="1">
      <c r="A56" s="55" t="s">
        <v>79</v>
      </c>
      <c r="B56" s="55" t="s">
        <v>80</v>
      </c>
      <c r="C56" s="55">
        <v>382.12</v>
      </c>
      <c r="D56" s="55" t="s">
        <v>7</v>
      </c>
      <c r="E56" s="55">
        <v>0.5</v>
      </c>
    </row>
    <row r="57" spans="1:5" s="41" customFormat="1" ht="15.75" outlineLevel="2" thickBot="1">
      <c r="A57" s="55" t="s">
        <v>36</v>
      </c>
      <c r="B57" s="55" t="s">
        <v>36</v>
      </c>
      <c r="C57" s="55">
        <v>898</v>
      </c>
      <c r="D57" s="55" t="s">
        <v>6</v>
      </c>
      <c r="E57" s="55">
        <v>5</v>
      </c>
    </row>
    <row r="58" spans="1:5" s="41" customFormat="1" ht="15.75" outlineLevel="2" thickBot="1">
      <c r="A58" s="55" t="s">
        <v>85</v>
      </c>
      <c r="B58" s="55" t="s">
        <v>85</v>
      </c>
      <c r="C58" s="55">
        <v>2889.3</v>
      </c>
      <c r="D58" s="55" t="s">
        <v>6</v>
      </c>
      <c r="E58" s="55">
        <v>2</v>
      </c>
    </row>
    <row r="59" spans="1:5" s="41" customFormat="1" ht="15.75" outlineLevel="2" thickBot="1">
      <c r="A59" s="55" t="s">
        <v>87</v>
      </c>
      <c r="B59" s="55" t="s">
        <v>87</v>
      </c>
      <c r="C59" s="55">
        <v>939.41</v>
      </c>
      <c r="D59" s="55" t="s">
        <v>6</v>
      </c>
      <c r="E59" s="55">
        <v>1</v>
      </c>
    </row>
    <row r="60" spans="1:5" s="41" customFormat="1" ht="15.75" outlineLevel="2" thickBot="1">
      <c r="A60" s="55" t="s">
        <v>89</v>
      </c>
      <c r="B60" s="55" t="s">
        <v>89</v>
      </c>
      <c r="C60" s="55">
        <v>1829.16</v>
      </c>
      <c r="D60" s="55" t="s">
        <v>51</v>
      </c>
      <c r="E60" s="55">
        <v>1</v>
      </c>
    </row>
    <row r="61" spans="1:5" s="41" customFormat="1" ht="15.75" outlineLevel="2" thickBot="1">
      <c r="A61" s="55" t="s">
        <v>95</v>
      </c>
      <c r="B61" s="55" t="s">
        <v>95</v>
      </c>
      <c r="C61" s="55">
        <v>309.76</v>
      </c>
      <c r="D61" s="55" t="s">
        <v>6</v>
      </c>
      <c r="E61" s="55">
        <v>2</v>
      </c>
    </row>
    <row r="62" spans="1:5" s="41" customFormat="1" ht="15.75" outlineLevel="2" thickBot="1">
      <c r="A62" s="55" t="s">
        <v>96</v>
      </c>
      <c r="B62" s="55" t="s">
        <v>96</v>
      </c>
      <c r="C62" s="55">
        <v>932.54</v>
      </c>
      <c r="D62" s="55" t="s">
        <v>97</v>
      </c>
      <c r="E62" s="55">
        <v>1</v>
      </c>
    </row>
    <row r="63" spans="1:5" s="41" customFormat="1" ht="15.75" outlineLevel="2" thickBot="1">
      <c r="A63" s="55" t="s">
        <v>98</v>
      </c>
      <c r="B63" s="55" t="s">
        <v>98</v>
      </c>
      <c r="C63" s="55">
        <v>432.54</v>
      </c>
      <c r="D63" s="55" t="s">
        <v>46</v>
      </c>
      <c r="E63" s="55">
        <v>1</v>
      </c>
    </row>
    <row r="64" spans="1:5" s="41" customFormat="1" ht="15.75" outlineLevel="2" thickBot="1">
      <c r="A64" s="55" t="s">
        <v>99</v>
      </c>
      <c r="B64" s="55" t="s">
        <v>99</v>
      </c>
      <c r="C64" s="55">
        <v>1355.04</v>
      </c>
      <c r="D64" s="55" t="s">
        <v>6</v>
      </c>
      <c r="E64" s="55">
        <v>12</v>
      </c>
    </row>
    <row r="65" spans="1:5" s="41" customFormat="1" ht="15.75" outlineLevel="2" thickBot="1">
      <c r="A65" s="55" t="s">
        <v>49</v>
      </c>
      <c r="B65" s="55" t="s">
        <v>49</v>
      </c>
      <c r="C65" s="55">
        <v>621.53</v>
      </c>
      <c r="D65" s="55" t="s">
        <v>23</v>
      </c>
      <c r="E65" s="55">
        <v>1</v>
      </c>
    </row>
    <row r="66" spans="1:5" s="41" customFormat="1" ht="15.75" outlineLevel="2" thickBot="1">
      <c r="A66" s="55" t="s">
        <v>50</v>
      </c>
      <c r="B66" s="55" t="s">
        <v>50</v>
      </c>
      <c r="C66" s="55">
        <v>3107.65</v>
      </c>
      <c r="D66" s="55" t="s">
        <v>23</v>
      </c>
      <c r="E66" s="55">
        <v>5</v>
      </c>
    </row>
    <row r="67" spans="1:5" s="41" customFormat="1" ht="15.75" outlineLevel="2" thickBot="1">
      <c r="A67" s="55" t="s">
        <v>100</v>
      </c>
      <c r="B67" s="55" t="s">
        <v>101</v>
      </c>
      <c r="C67" s="55">
        <v>17964.099999999999</v>
      </c>
      <c r="D67" s="55" t="s">
        <v>7</v>
      </c>
      <c r="E67" s="55">
        <v>10</v>
      </c>
    </row>
    <row r="68" spans="1:5" s="41" customFormat="1" ht="28.5">
      <c r="A68" s="51" t="s">
        <v>24</v>
      </c>
      <c r="B68" s="52" t="e">
        <f>#REF!+#REF!</f>
        <v>#REF!</v>
      </c>
      <c r="C68" s="49">
        <v>0</v>
      </c>
      <c r="D68" s="53"/>
      <c r="E68" s="54"/>
    </row>
    <row r="69" spans="1:5" s="41" customFormat="1" ht="28.5">
      <c r="A69" s="51" t="s">
        <v>25</v>
      </c>
      <c r="B69" s="52" t="e">
        <f>SUM(#REF!)</f>
        <v>#REF!</v>
      </c>
      <c r="C69" s="49">
        <v>0</v>
      </c>
      <c r="D69" s="53"/>
      <c r="E69" s="54"/>
    </row>
    <row r="70" spans="1:5" s="41" customFormat="1" ht="28.5">
      <c r="A70" s="51" t="s">
        <v>26</v>
      </c>
      <c r="B70" s="52" t="e">
        <f>#REF!</f>
        <v>#REF!</v>
      </c>
      <c r="C70" s="49">
        <v>0</v>
      </c>
      <c r="D70" s="53"/>
      <c r="E70" s="54"/>
    </row>
    <row r="71" spans="1:5" s="41" customFormat="1" ht="29.25" thickBot="1">
      <c r="A71" s="51" t="s">
        <v>27</v>
      </c>
      <c r="B71" s="52" t="e">
        <f>#REF!+#REF!</f>
        <v>#REF!</v>
      </c>
      <c r="C71" s="49">
        <f>C72+C73+C74</f>
        <v>14021.250000000002</v>
      </c>
      <c r="D71" s="53"/>
      <c r="E71" s="54"/>
    </row>
    <row r="72" spans="1:5" s="41" customFormat="1" ht="15.75" outlineLevel="1" thickBot="1">
      <c r="A72" s="55" t="s">
        <v>74</v>
      </c>
      <c r="B72" s="55" t="s">
        <v>74</v>
      </c>
      <c r="C72" s="55">
        <v>12803.29</v>
      </c>
      <c r="D72" s="55" t="s">
        <v>6</v>
      </c>
      <c r="E72" s="55">
        <v>1</v>
      </c>
    </row>
    <row r="73" spans="1:5" s="41" customFormat="1" ht="15.75" outlineLevel="2" thickBot="1">
      <c r="A73" s="55" t="s">
        <v>83</v>
      </c>
      <c r="B73" s="55" t="s">
        <v>83</v>
      </c>
      <c r="C73" s="55">
        <v>401.18</v>
      </c>
      <c r="D73" s="55" t="s">
        <v>6</v>
      </c>
      <c r="E73" s="55">
        <v>1</v>
      </c>
    </row>
    <row r="74" spans="1:5" s="41" customFormat="1" ht="15.75" outlineLevel="2" thickBot="1">
      <c r="A74" s="55" t="s">
        <v>84</v>
      </c>
      <c r="B74" s="55" t="s">
        <v>84</v>
      </c>
      <c r="C74" s="55">
        <v>816.78</v>
      </c>
      <c r="D74" s="55" t="s">
        <v>5</v>
      </c>
      <c r="E74" s="55">
        <v>2</v>
      </c>
    </row>
    <row r="75" spans="1:5" s="41" customFormat="1" ht="29.25" thickBot="1">
      <c r="A75" s="51" t="s">
        <v>28</v>
      </c>
      <c r="B75" s="52" t="str">
        <f>B77</f>
        <v>Тех.обслуживание газового оборудования.К= 0,6;0,8;</v>
      </c>
      <c r="C75" s="49">
        <f>C77+C76</f>
        <v>10811.279999999999</v>
      </c>
      <c r="D75" s="53"/>
      <c r="E75" s="54"/>
    </row>
    <row r="76" spans="1:5" s="41" customFormat="1" ht="15.75" thickBot="1">
      <c r="A76" s="55" t="s">
        <v>103</v>
      </c>
      <c r="B76" s="55" t="s">
        <v>102</v>
      </c>
      <c r="C76" s="55">
        <v>5135.3599999999997</v>
      </c>
      <c r="D76" s="55" t="s">
        <v>5</v>
      </c>
      <c r="E76" s="55">
        <v>27028.2</v>
      </c>
    </row>
    <row r="77" spans="1:5" s="41" customFormat="1" ht="15.75" thickBot="1">
      <c r="A77" s="55" t="s">
        <v>105</v>
      </c>
      <c r="B77" s="55" t="s">
        <v>104</v>
      </c>
      <c r="C77" s="55">
        <v>5675.92</v>
      </c>
      <c r="D77" s="55" t="s">
        <v>5</v>
      </c>
      <c r="E77" s="55">
        <v>27028.2</v>
      </c>
    </row>
    <row r="78" spans="1:5" s="41" customFormat="1" ht="29.25" thickBot="1">
      <c r="A78" s="51" t="s">
        <v>29</v>
      </c>
      <c r="B78" s="52" t="e">
        <f>B79+#REF!</f>
        <v>#VALUE!</v>
      </c>
      <c r="C78" s="49">
        <f>C79+C80</f>
        <v>31171.75</v>
      </c>
      <c r="D78" s="53"/>
      <c r="E78" s="54"/>
    </row>
    <row r="79" spans="1:5" s="41" customFormat="1" ht="15.75" thickBot="1">
      <c r="A79" s="55" t="s">
        <v>106</v>
      </c>
      <c r="B79" s="55" t="s">
        <v>106</v>
      </c>
      <c r="C79" s="55">
        <v>12792.57</v>
      </c>
      <c r="D79" s="55" t="s">
        <v>5</v>
      </c>
      <c r="E79" s="55">
        <v>27045.599999999999</v>
      </c>
    </row>
    <row r="80" spans="1:5" s="41" customFormat="1" ht="15.75" thickBot="1">
      <c r="A80" s="55" t="s">
        <v>107</v>
      </c>
      <c r="B80" s="55" t="s">
        <v>107</v>
      </c>
      <c r="C80" s="55">
        <v>18379.18</v>
      </c>
      <c r="D80" s="55" t="s">
        <v>5</v>
      </c>
      <c r="E80" s="55">
        <v>27028.2</v>
      </c>
    </row>
    <row r="81" spans="1:5" s="41" customFormat="1" ht="43.5" thickBot="1">
      <c r="A81" s="51" t="s">
        <v>30</v>
      </c>
      <c r="B81" s="52" t="str">
        <f>B83</f>
        <v>Дератизация</v>
      </c>
      <c r="C81" s="49">
        <f>C82+C83</f>
        <v>3623.04</v>
      </c>
      <c r="D81" s="53"/>
      <c r="E81" s="54"/>
    </row>
    <row r="82" spans="1:5" s="41" customFormat="1" ht="15.75" thickBot="1">
      <c r="A82" s="55" t="s">
        <v>31</v>
      </c>
      <c r="B82" s="55" t="s">
        <v>31</v>
      </c>
      <c r="C82" s="55">
        <v>1811.52</v>
      </c>
      <c r="D82" s="55" t="s">
        <v>5</v>
      </c>
      <c r="E82" s="55">
        <v>1258</v>
      </c>
    </row>
    <row r="83" spans="1:5" s="41" customFormat="1" ht="15.75" thickBot="1">
      <c r="A83" s="55" t="s">
        <v>31</v>
      </c>
      <c r="B83" s="55" t="s">
        <v>31</v>
      </c>
      <c r="C83" s="55">
        <v>1811.52</v>
      </c>
      <c r="D83" s="55" t="s">
        <v>5</v>
      </c>
      <c r="E83" s="55">
        <v>1258</v>
      </c>
    </row>
    <row r="84" spans="1:5" ht="57.75" thickBot="1">
      <c r="A84" s="9" t="s">
        <v>32</v>
      </c>
      <c r="B84" s="6">
        <f>SUM(B85:B85)</f>
        <v>0</v>
      </c>
      <c r="C84" s="22">
        <f>C85+C86+C87+C88</f>
        <v>144495.26</v>
      </c>
      <c r="D84" s="8"/>
      <c r="E84" s="7"/>
    </row>
    <row r="85" spans="1:5" ht="15.75" thickBot="1">
      <c r="A85" s="34" t="s">
        <v>112</v>
      </c>
      <c r="B85" s="34" t="s">
        <v>113</v>
      </c>
      <c r="C85" s="34">
        <v>76268.58</v>
      </c>
      <c r="D85" s="34" t="s">
        <v>5</v>
      </c>
      <c r="E85" s="34">
        <v>27045.599999999999</v>
      </c>
    </row>
    <row r="86" spans="1:5" ht="15.75" thickBot="1">
      <c r="A86" s="35" t="s">
        <v>114</v>
      </c>
      <c r="B86" s="35" t="s">
        <v>114</v>
      </c>
      <c r="C86" s="35">
        <v>67307.42</v>
      </c>
      <c r="D86" s="35" t="s">
        <v>5</v>
      </c>
      <c r="E86" s="35">
        <v>27031.1</v>
      </c>
    </row>
    <row r="87" spans="1:5" ht="15.75" thickBot="1">
      <c r="A87" s="33" t="s">
        <v>111</v>
      </c>
      <c r="B87" s="32" t="s">
        <v>108</v>
      </c>
      <c r="C87" s="32">
        <v>459.78</v>
      </c>
      <c r="D87" s="32" t="s">
        <v>5</v>
      </c>
      <c r="E87" s="32">
        <v>27045.599999999999</v>
      </c>
    </row>
    <row r="88" spans="1:5" ht="15.75" thickBot="1">
      <c r="A88" s="33" t="s">
        <v>110</v>
      </c>
      <c r="B88" s="33" t="s">
        <v>109</v>
      </c>
      <c r="C88" s="33">
        <v>459.48</v>
      </c>
      <c r="D88" s="33" t="s">
        <v>5</v>
      </c>
      <c r="E88" s="33">
        <v>27028.2</v>
      </c>
    </row>
    <row r="89" spans="1:5">
      <c r="A89" s="9" t="s">
        <v>33</v>
      </c>
      <c r="B89" s="6">
        <f>B90</f>
        <v>5033.8983050847464</v>
      </c>
      <c r="C89" s="22">
        <f>C90</f>
        <v>5940</v>
      </c>
      <c r="D89" s="8"/>
      <c r="E89" s="7"/>
    </row>
    <row r="90" spans="1:5" ht="30">
      <c r="A90" s="12" t="s">
        <v>9</v>
      </c>
      <c r="B90" s="10">
        <f>C90/1.18</f>
        <v>5033.8983050847464</v>
      </c>
      <c r="C90" s="23">
        <f>E90*5*12</f>
        <v>5940</v>
      </c>
      <c r="D90" s="13" t="s">
        <v>8</v>
      </c>
      <c r="E90" s="11">
        <v>99</v>
      </c>
    </row>
    <row r="91" spans="1:5">
      <c r="A91" s="5" t="s">
        <v>115</v>
      </c>
      <c r="B91" s="14" t="e">
        <f>B14+B17+B20+B29+B48+B68+B69+B70+B71+B75+B78+B81+B84+B89</f>
        <v>#REF!</v>
      </c>
      <c r="C91" s="22">
        <f>C14+C17+C20+C23+C30+C48+C68+C69+C70+C71+C75+C78+C81+C84</f>
        <v>699575.66</v>
      </c>
      <c r="D91" s="15"/>
      <c r="E91" s="7"/>
    </row>
    <row r="92" spans="1:5">
      <c r="A92" s="5" t="s">
        <v>116</v>
      </c>
      <c r="B92" s="16"/>
      <c r="C92" s="22">
        <f>C91*1.18+C89</f>
        <v>831439.27879999997</v>
      </c>
      <c r="D92" s="8"/>
      <c r="E92" s="7"/>
    </row>
    <row r="93" spans="1:5">
      <c r="A93" s="5" t="s">
        <v>117</v>
      </c>
      <c r="B93" s="16"/>
      <c r="C93" s="22">
        <f>C4+C6+C9-C92</f>
        <v>1489327.7512000003</v>
      </c>
      <c r="D93" s="8"/>
      <c r="E93" s="7"/>
    </row>
    <row r="94" spans="1:5" ht="28.5">
      <c r="A94" s="9" t="s">
        <v>126</v>
      </c>
      <c r="B94" s="16"/>
      <c r="C94" s="22">
        <f>C93+C8</f>
        <v>1571603.2612000003</v>
      </c>
      <c r="D94" s="31"/>
      <c r="E94" s="30"/>
    </row>
    <row r="98" spans="4:4">
      <c r="D98" s="64"/>
    </row>
  </sheetData>
  <mergeCells count="4">
    <mergeCell ref="A1:E1"/>
    <mergeCell ref="A13:E13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user</cp:lastModifiedBy>
  <cp:lastPrinted>2019-01-30T00:37:46Z</cp:lastPrinted>
  <dcterms:created xsi:type="dcterms:W3CDTF">2016-03-18T02:51:51Z</dcterms:created>
  <dcterms:modified xsi:type="dcterms:W3CDTF">2019-10-02T00:44:33Z</dcterms:modified>
</cp:coreProperties>
</file>