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3" sheetId="3" r:id="rId2"/>
    <sheet name="Лист4" sheetId="4" r:id="rId3"/>
  </sheets>
  <definedNames>
    <definedName name="_xlnm.Print_Area" localSheetId="0">Лист1!$A$1:$E$104</definedName>
  </definedNames>
  <calcPr calcId="125725"/>
</workbook>
</file>

<file path=xl/calcChain.xml><?xml version="1.0" encoding="utf-8"?>
<calcChain xmlns="http://schemas.openxmlformats.org/spreadsheetml/2006/main">
  <c r="H24" i="3"/>
  <c r="H23"/>
  <c r="A85"/>
  <c r="E74"/>
  <c r="E75"/>
  <c r="F75" s="1"/>
  <c r="E76"/>
  <c r="E77"/>
  <c r="E78"/>
  <c r="E79"/>
  <c r="F79" s="1"/>
  <c r="E73"/>
  <c r="F73" s="1"/>
  <c r="F77"/>
  <c r="E80"/>
  <c r="E72"/>
  <c r="E71"/>
  <c r="F68"/>
  <c r="F71"/>
  <c r="F72"/>
  <c r="F74"/>
  <c r="F76"/>
  <c r="F78"/>
  <c r="F80"/>
  <c r="F55"/>
  <c r="F59"/>
  <c r="F63"/>
  <c r="F32"/>
  <c r="F36"/>
  <c r="F40"/>
  <c r="F44"/>
  <c r="F48"/>
  <c r="F7"/>
  <c r="F9"/>
  <c r="F11"/>
  <c r="F13"/>
  <c r="F15"/>
  <c r="F17"/>
  <c r="F19"/>
  <c r="F21"/>
  <c r="F23"/>
  <c r="F25"/>
  <c r="F27"/>
  <c r="F29"/>
  <c r="F6"/>
  <c r="E7"/>
  <c r="E8"/>
  <c r="F8" s="1"/>
  <c r="E9"/>
  <c r="E10"/>
  <c r="F10" s="1"/>
  <c r="E11"/>
  <c r="E12"/>
  <c r="F12" s="1"/>
  <c r="E13"/>
  <c r="E14"/>
  <c r="F14" s="1"/>
  <c r="E15"/>
  <c r="E16"/>
  <c r="F16" s="1"/>
  <c r="E17"/>
  <c r="E18"/>
  <c r="F18" s="1"/>
  <c r="E19"/>
  <c r="E20"/>
  <c r="F20" s="1"/>
  <c r="E21"/>
  <c r="E22"/>
  <c r="F22" s="1"/>
  <c r="E23"/>
  <c r="E24"/>
  <c r="F24" s="1"/>
  <c r="E25"/>
  <c r="E26"/>
  <c r="F26" s="1"/>
  <c r="E27"/>
  <c r="E28"/>
  <c r="F28" s="1"/>
  <c r="E29"/>
  <c r="E30"/>
  <c r="F30" s="1"/>
  <c r="E31"/>
  <c r="F31" s="1"/>
  <c r="E32"/>
  <c r="E33"/>
  <c r="F33" s="1"/>
  <c r="E34"/>
  <c r="F34" s="1"/>
  <c r="E35"/>
  <c r="F35" s="1"/>
  <c r="E36"/>
  <c r="E37"/>
  <c r="F37" s="1"/>
  <c r="E38"/>
  <c r="F38" s="1"/>
  <c r="E39"/>
  <c r="F39" s="1"/>
  <c r="E40"/>
  <c r="E41"/>
  <c r="F41" s="1"/>
  <c r="E42"/>
  <c r="F42" s="1"/>
  <c r="E43"/>
  <c r="F43" s="1"/>
  <c r="E44"/>
  <c r="E45"/>
  <c r="F45" s="1"/>
  <c r="E46"/>
  <c r="F46" s="1"/>
  <c r="E47"/>
  <c r="F47" s="1"/>
  <c r="E48"/>
  <c r="E49"/>
  <c r="F49" s="1"/>
  <c r="E50"/>
  <c r="F50" s="1"/>
  <c r="E51"/>
  <c r="F51" s="1"/>
  <c r="E52"/>
  <c r="F52" s="1"/>
  <c r="E53"/>
  <c r="F53" s="1"/>
  <c r="E54"/>
  <c r="F54" s="1"/>
  <c r="E55"/>
  <c r="E56"/>
  <c r="F56" s="1"/>
  <c r="E57"/>
  <c r="F57" s="1"/>
  <c r="E58"/>
  <c r="F58" s="1"/>
  <c r="E59"/>
  <c r="E60"/>
  <c r="F60" s="1"/>
  <c r="E61"/>
  <c r="F61" s="1"/>
  <c r="E62"/>
  <c r="F62" s="1"/>
  <c r="E63"/>
  <c r="E64"/>
  <c r="F64" s="1"/>
  <c r="E65"/>
  <c r="F65" s="1"/>
  <c r="E66"/>
  <c r="F66" s="1"/>
  <c r="E67"/>
  <c r="F67" s="1"/>
  <c r="E68"/>
  <c r="E69"/>
  <c r="F69" s="1"/>
  <c r="E70"/>
  <c r="F70" s="1"/>
  <c r="E6"/>
  <c r="C80" i="4"/>
  <c r="C76"/>
  <c r="B81" i="3" l="1"/>
  <c r="F29" i="1" l="1"/>
  <c r="C57"/>
  <c r="C43"/>
  <c r="C42"/>
  <c r="C50"/>
  <c r="C98"/>
  <c r="C56"/>
  <c r="F56" s="1"/>
  <c r="G56" s="1"/>
  <c r="C93" l="1"/>
  <c r="B47"/>
  <c r="C47"/>
  <c r="C19"/>
  <c r="C7" l="1"/>
  <c r="C100"/>
  <c r="C90"/>
  <c r="C87"/>
  <c r="C84"/>
  <c r="C80"/>
  <c r="C28"/>
  <c r="C21"/>
  <c r="C16"/>
  <c r="C13"/>
  <c r="C9"/>
  <c r="C8" s="1"/>
  <c r="C11" s="1"/>
  <c r="C102" l="1"/>
  <c r="B100"/>
  <c r="B93"/>
  <c r="B90"/>
  <c r="B87"/>
  <c r="B86"/>
  <c r="B84"/>
  <c r="B83"/>
  <c r="B80"/>
  <c r="B79"/>
  <c r="C103" l="1"/>
  <c r="C104" s="1"/>
  <c r="B19"/>
  <c r="B16"/>
  <c r="B13"/>
  <c r="B102" l="1"/>
</calcChain>
</file>

<file path=xl/sharedStrings.xml><?xml version="1.0" encoding="utf-8"?>
<sst xmlns="http://schemas.openxmlformats.org/spreadsheetml/2006/main" count="497" uniqueCount="138">
  <si>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</si>
  <si>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</si>
  <si>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</si>
  <si>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</si>
  <si>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</si>
  <si>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</si>
  <si>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</si>
  <si>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</si>
  <si>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</si>
  <si>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</si>
  <si>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</si>
  <si>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</si>
  <si>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</si>
  <si>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</si>
  <si>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</si>
  <si>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</si>
  <si>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</si>
  <si>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</si>
  <si>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</si>
  <si>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</si>
  <si>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</si>
  <si>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</si>
  <si>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</si>
  <si>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Закрытие и открытие стояков</t>
  </si>
  <si>
    <t>1 стояк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</si>
  <si>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</si>
  <si>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</si>
  <si>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</si>
  <si>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</si>
  <si>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</si>
  <si>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</si>
  <si>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Устранение свищей хомутами</t>
  </si>
  <si>
    <t>Адрес: ул. Столярова, д. 38</t>
  </si>
  <si>
    <t>ПАО "ВТБ-24"</t>
  </si>
  <si>
    <t>подъезд</t>
  </si>
  <si>
    <t>Дератизация</t>
  </si>
  <si>
    <t>Кол-во</t>
  </si>
  <si>
    <t>Ед.изм</t>
  </si>
  <si>
    <t>Наименование работ</t>
  </si>
  <si>
    <t>Расходы по снятию показаний с ИПУ по электроэнергии</t>
  </si>
  <si>
    <t>15. Прочая работа (услуга)</t>
  </si>
  <si>
    <t>Доходы по дому:</t>
  </si>
  <si>
    <t>Выезд а/машины по заявке</t>
  </si>
  <si>
    <t>выезд</t>
  </si>
  <si>
    <t>шт.</t>
  </si>
  <si>
    <t>Замена электрической лампы накаливания</t>
  </si>
  <si>
    <t>Навеска замка (крабовый)</t>
  </si>
  <si>
    <t>Очистка канализационной сети</t>
  </si>
  <si>
    <t>Прочистка канализационной сети дворовой</t>
  </si>
  <si>
    <t>Ремонт кровли материалом бикрост</t>
  </si>
  <si>
    <t>Смена вентиля до 20 мм</t>
  </si>
  <si>
    <t>Смена задвижек д.80</t>
  </si>
  <si>
    <t>Установка светильников с датчиком на движение</t>
  </si>
  <si>
    <t>руб.</t>
  </si>
  <si>
    <t>Управление жилым фондом 1,2 кв. 2020г. К=0,6;0,8;0,85;0,9;1</t>
  </si>
  <si>
    <t>Управление жилым фондом 3,4 кв. 2020г. К=0,6;0,8;0,85;0,9;1</t>
  </si>
  <si>
    <t>Уборка МОП 1,2 кв. 2020 г. К=0,9;1</t>
  </si>
  <si>
    <t>Уборка МОП 3,4 кв. 2020 г. К=0,9;1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</si>
  <si>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</si>
  <si>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</si>
  <si>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</si>
  <si>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 )на 31.12.2020 г.</t>
  </si>
  <si>
    <t xml:space="preserve">Всего доходов на дому за 2020 год 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</si>
  <si>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</si>
  <si>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</si>
  <si>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</si>
  <si>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>Вывоз ТКО 1,2 кв. 2020 г. К=0,6;0,8;0,85;0,9;1</t>
  </si>
  <si>
    <t>Гор.вода потр.при содер.общего имущ. в МКД 1,2кв.2020г.6-9эт.К=0,85;0,</t>
  </si>
  <si>
    <t>Гор.вода потр.при содер.общего имущ. в МКД 3,4 кв.2020г.6-9эт.К=0,9</t>
  </si>
  <si>
    <t>Хол.вода потр.при содер.общ.имущ.в МКД 1.2 кв. 2020г.6-9 эт. К=0,85;0,</t>
  </si>
  <si>
    <t>Хол.вода потр.при содер.общ.имущ.в МКД 3.4 кв. 2020г.6-9 эт. К=0,9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</si>
  <si>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</si>
  <si>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</si>
  <si>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Содержание,экспл.и ремонт лифтового хоз-ва 1,2 кв. 2020 г.К=0,9;1</t>
  </si>
  <si>
    <t>Содержание,экспл.и ремонт лифтового хоз-ва 3,4 кв. 2020 г.К=0,9;1</t>
  </si>
  <si>
    <t>Содержание ДРС 1,2 кв. 2020 г. коэф. 0,85;0,9;1</t>
  </si>
  <si>
    <t>Содержание ДРС 3,4 кв. 2020 г. коэф.0,8;0,85;0,9;1</t>
  </si>
  <si>
    <t>Дератизация "ЗКДС"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</si>
  <si>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</si>
  <si>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</si>
  <si>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Уборка придомовой территории 1,2 кв. 2020 г. К=0,85;0,9;1</t>
  </si>
  <si>
    <t>Уборка придомовой территории 3,4 кв. 2020 г. К=0,9;1</t>
  </si>
  <si>
    <t>Установка елок во дворы домов</t>
  </si>
  <si>
    <t>посадка саженцев кустарника</t>
  </si>
  <si>
    <t>Демонтаж изоляции с труб, окраска труб</t>
  </si>
  <si>
    <t>подвал</t>
  </si>
  <si>
    <t>Закрытие задвижек,отк-е сбросников перед опр-кой,от-е задвиж после опр</t>
  </si>
  <si>
    <t>дом</t>
  </si>
  <si>
    <t>Закрытие и открытие стояков водоснабжения с использованием а/м ИЖ</t>
  </si>
  <si>
    <t>Замена розлива КНС</t>
  </si>
  <si>
    <t>1 дом</t>
  </si>
  <si>
    <t>Изготовление ливневой канализации в подвале</t>
  </si>
  <si>
    <t>Изоляция труб отопления трубной оболочкой в подвале жилого дома</t>
  </si>
  <si>
    <t>Осмотр подвала</t>
  </si>
  <si>
    <t>Осмотр сантех. оборудования</t>
  </si>
  <si>
    <t>Отключение отопления</t>
  </si>
  <si>
    <t>Очистка труб ХВС, ГВС</t>
  </si>
  <si>
    <t>Регулировка теплоносителя</t>
  </si>
  <si>
    <t>Ремонт труб КНС</t>
  </si>
  <si>
    <t>Сброс воздуха со стояков отопления с использованием а/м газель</t>
  </si>
  <si>
    <t>Смена вентиля д.25 мм</t>
  </si>
  <si>
    <t>Смена труб ХВС и ГВС д.20 ППР</t>
  </si>
  <si>
    <t>Смена труб канализации д.100</t>
  </si>
  <si>
    <t>Удаление воздуха со стояков отопления</t>
  </si>
  <si>
    <t>Частичная замена стояка КНС</t>
  </si>
  <si>
    <t>1 кв.</t>
  </si>
  <si>
    <t>Частичная замена стояка КНС по квартире</t>
  </si>
  <si>
    <t>Кв.</t>
  </si>
  <si>
    <t>Чистка стояка ХВС</t>
  </si>
  <si>
    <t>осмотр системы отопления в квартире</t>
  </si>
  <si>
    <t>квартира</t>
  </si>
  <si>
    <t>смена труб ГВС и ХВС д.32 ПП</t>
  </si>
  <si>
    <t>Замена светильника с датчиком движения</t>
  </si>
  <si>
    <t>Замена транзита</t>
  </si>
  <si>
    <t>Замена электропатрона с материалами при открытой арматуре</t>
  </si>
  <si>
    <t>Навеска замка (тросовый)</t>
  </si>
  <si>
    <t>Прокладка электрокабеля АВВГ 2*2,5 мм2</t>
  </si>
  <si>
    <t>Ремонт подвальной двери</t>
  </si>
  <si>
    <t>Установка решетки</t>
  </si>
  <si>
    <t>Утепление вентпродухов изовером</t>
  </si>
  <si>
    <t>вычерпывание воды из ванн на чердаке</t>
  </si>
  <si>
    <t>м3</t>
  </si>
  <si>
    <t>замер температуры воздуха в кв.</t>
  </si>
  <si>
    <t>помещ</t>
  </si>
  <si>
    <t>ремонт стен в подъезде</t>
  </si>
  <si>
    <t>утепление потолка  над квартирой</t>
  </si>
  <si>
    <t>Покраска детской площадки</t>
  </si>
  <si>
    <t xml:space="preserve">Покраска труб отопления в подвале </t>
  </si>
  <si>
    <t xml:space="preserve">Накопительная по работам за период c  01.01.2020 по  31.12.2020 г.                                                                                   </t>
  </si>
  <si>
    <t xml:space="preserve">По адресу СТОЛЯРОВА ул. д.38                                           </t>
  </si>
  <si>
    <t>Cуммa</t>
  </si>
  <si>
    <t>Замена светильников с датчиком движения</t>
  </si>
  <si>
    <t>демонтаж изоляции с труб, окраска  труб</t>
  </si>
  <si>
    <t>изоляция труб отопления в подвале жил. дома</t>
  </si>
  <si>
    <t>покраска детской площади</t>
  </si>
  <si>
    <t>покраска труб отопления в подвале жил. дома</t>
  </si>
  <si>
    <t>покраска труб отопления в подвале жил.дома</t>
  </si>
  <si>
    <t>в отчете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</si>
</sst>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&quot;р.&quot;"/>
    <numFmt numFmtId="166" formatCode="_-* #&quot; &quot;##0.00_-;\-* #&quot; &quot;##0.00_-;_-* &quot;-&quot;??_-;_-@_-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43" fontId="8" fillId="0" borderId="2" xfId="2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43" fontId="2" fillId="0" borderId="0" xfId="2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center" vertical="center" wrapText="1"/>
    </xf>
    <xf numFmtId="165" fontId="3" fillId="0" borderId="0" xfId="2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3" fontId="9" fillId="0" borderId="2" xfId="2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43" fontId="7" fillId="0" borderId="2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43" fontId="5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/>
    <xf numFmtId="43" fontId="3" fillId="0" borderId="2" xfId="2" applyFont="1" applyFill="1" applyBorder="1" applyAlignment="1">
      <alignment horizontal="center"/>
    </xf>
    <xf numFmtId="43" fontId="2" fillId="0" borderId="2" xfId="2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 vertical="center"/>
    </xf>
    <xf numFmtId="43" fontId="3" fillId="0" borderId="2" xfId="2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43" fontId="5" fillId="0" borderId="2" xfId="2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165" fontId="3" fillId="0" borderId="2" xfId="2" applyNumberFormat="1" applyFont="1" applyFill="1" applyBorder="1" applyAlignment="1">
      <alignment horizontal="center" vertical="center"/>
    </xf>
    <xf numFmtId="43" fontId="2" fillId="0" borderId="0" xfId="0" applyNumberFormat="1" applyFont="1" applyFill="1"/>
    <xf numFmtId="165" fontId="3" fillId="0" borderId="2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0" fontId="0" fillId="0" borderId="0" xfId="0"/>
    <xf numFmtId="0" fontId="11" fillId="0" borderId="3" xfId="0" applyFont="1" applyFill="1" applyBorder="1" applyAlignment="1">
      <alignment horizontal="center" vertical="center" wrapText="1"/>
    </xf>
    <xf numFmtId="0" fontId="0" fillId="3" borderId="0" xfId="0" applyFill="1"/>
    <xf numFmtId="43" fontId="0" fillId="0" borderId="0" xfId="0" applyNumberFormat="1"/>
    <xf numFmtId="43" fontId="7" fillId="0" borderId="2" xfId="2" applyFont="1" applyFill="1" applyBorder="1" applyAlignment="1" applyProtection="1">
      <alignment horizontal="center" vertical="center" wrapText="1"/>
    </xf>
    <xf numFmtId="49" fontId="0" fillId="0" borderId="3" xfId="0" applyNumberFormat="1" applyFill="1" applyBorder="1"/>
    <xf numFmtId="166" fontId="0" fillId="0" borderId="3" xfId="0" applyNumberFormat="1" applyFill="1" applyBorder="1"/>
    <xf numFmtId="166" fontId="0" fillId="4" borderId="3" xfId="0" applyNumberFormat="1" applyFill="1" applyBorder="1"/>
    <xf numFmtId="164" fontId="0" fillId="0" borderId="0" xfId="0" applyNumberFormat="1"/>
    <xf numFmtId="166" fontId="11" fillId="0" borderId="3" xfId="0" applyNumberFormat="1" applyFont="1" applyFill="1" applyBorder="1"/>
    <xf numFmtId="49" fontId="0" fillId="5" borderId="3" xfId="0" applyNumberFormat="1" applyFill="1" applyBorder="1"/>
    <xf numFmtId="166" fontId="0" fillId="5" borderId="3" xfId="0" applyNumberFormat="1" applyFill="1" applyBorder="1"/>
    <xf numFmtId="0" fontId="0" fillId="5" borderId="0" xfId="0" applyFill="1"/>
    <xf numFmtId="166" fontId="0" fillId="0" borderId="0" xfId="0" applyNumberFormat="1"/>
    <xf numFmtId="166" fontId="0" fillId="3" borderId="3" xfId="0" applyNumberFormat="1" applyFill="1" applyBorder="1"/>
    <xf numFmtId="49" fontId="0" fillId="3" borderId="3" xfId="0" applyNumberFormat="1" applyFill="1" applyBorder="1"/>
    <xf numFmtId="166" fontId="0" fillId="3" borderId="0" xfId="0" applyNumberFormat="1" applyFill="1"/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topLeftCell="A88" workbookViewId="0">
      <selection activeCell="F102" sqref="F102"/>
    </sheetView>
  </sheetViews>
  <sheetFormatPr defaultRowHeight="15" outlineLevelRow="2"/>
  <cols>
    <col min="1" max="1" width="64.28515625" style="9" customWidth="1"/>
    <col min="2" max="2" width="15.5703125" style="10" hidden="1" customWidth="1"/>
    <col min="3" max="3" width="17.42578125" style="11" customWidth="1"/>
    <col min="4" max="4" width="9.28515625" style="11" customWidth="1"/>
    <col min="5" max="5" width="14.42578125" style="11" customWidth="1"/>
    <col min="6" max="6" width="17.28515625" style="1" customWidth="1"/>
    <col min="7" max="7" width="12" style="1" bestFit="1" customWidth="1"/>
    <col min="8" max="16384" width="9.140625" style="1"/>
  </cols>
  <sheetData>
    <row r="1" spans="1:6" ht="46.5" customHeight="1">
      <c r="A1" s="65" t="s">
        <v>9</v>
      </c>
      <c r="B1" s="65"/>
      <c r="C1" s="65"/>
      <c r="D1" s="65"/>
      <c r="E1" s="65"/>
    </row>
    <row r="2" spans="1:6" ht="17.25" customHeight="1">
      <c r="A2" s="2" t="s">
        <v>32</v>
      </c>
      <c r="B2" s="3" t="s">
        <v>8</v>
      </c>
      <c r="C2" s="67" t="s">
        <v>58</v>
      </c>
      <c r="D2" s="67"/>
      <c r="E2" s="67"/>
    </row>
    <row r="3" spans="1:6" ht="57">
      <c r="A3" s="4" t="s">
        <v>3</v>
      </c>
      <c r="B3" s="5" t="s">
        <v>0</v>
      </c>
      <c r="C3" s="6" t="s">
        <v>25</v>
      </c>
      <c r="D3" s="24" t="s">
        <v>1</v>
      </c>
      <c r="E3" s="6" t="s">
        <v>2</v>
      </c>
    </row>
    <row r="4" spans="1:6">
      <c r="A4" s="68" t="s">
        <v>41</v>
      </c>
      <c r="B4" s="69"/>
      <c r="C4" s="69"/>
      <c r="D4" s="69"/>
      <c r="E4" s="70"/>
    </row>
    <row r="5" spans="1:6">
      <c r="A5" s="4" t="s">
        <v>59</v>
      </c>
      <c r="B5" s="5"/>
      <c r="C5" s="6">
        <v>3574823.57</v>
      </c>
      <c r="D5" s="52" t="s">
        <v>53</v>
      </c>
      <c r="E5" s="6"/>
    </row>
    <row r="6" spans="1:6">
      <c r="A6" s="4" t="s">
        <v>60</v>
      </c>
      <c r="B6" s="5"/>
      <c r="C6" s="6">
        <v>3694630.71</v>
      </c>
      <c r="D6" s="52" t="s">
        <v>53</v>
      </c>
      <c r="E6" s="6"/>
    </row>
    <row r="7" spans="1:6">
      <c r="A7" s="4" t="s">
        <v>61</v>
      </c>
      <c r="B7" s="5"/>
      <c r="C7" s="6">
        <f>C6-C5</f>
        <v>119807.14000000013</v>
      </c>
      <c r="D7" s="52" t="s">
        <v>53</v>
      </c>
      <c r="E7" s="6"/>
    </row>
    <row r="8" spans="1:6">
      <c r="A8" s="4" t="s">
        <v>10</v>
      </c>
      <c r="B8" s="5"/>
      <c r="C8" s="6">
        <f>SUM(C9:C10)</f>
        <v>40716</v>
      </c>
      <c r="D8" s="52" t="s">
        <v>53</v>
      </c>
      <c r="E8" s="6"/>
    </row>
    <row r="9" spans="1:6">
      <c r="A9" s="46" t="s">
        <v>11</v>
      </c>
      <c r="B9" s="47"/>
      <c r="C9" s="27">
        <f>1593*12+1800*12</f>
        <v>40716</v>
      </c>
      <c r="D9" s="52" t="s">
        <v>53</v>
      </c>
      <c r="E9" s="27"/>
    </row>
    <row r="10" spans="1:6">
      <c r="A10" s="46" t="s">
        <v>33</v>
      </c>
      <c r="B10" s="47"/>
      <c r="C10" s="27">
        <v>0</v>
      </c>
      <c r="D10" s="52" t="s">
        <v>53</v>
      </c>
      <c r="E10" s="27"/>
    </row>
    <row r="11" spans="1:6">
      <c r="A11" s="25" t="s">
        <v>62</v>
      </c>
      <c r="B11" s="26"/>
      <c r="C11" s="6">
        <f>C5+C8-C9</f>
        <v>3574823.57</v>
      </c>
      <c r="D11" s="52" t="s">
        <v>53</v>
      </c>
      <c r="E11" s="27"/>
    </row>
    <row r="12" spans="1:6">
      <c r="A12" s="66" t="s">
        <v>12</v>
      </c>
      <c r="B12" s="66"/>
      <c r="C12" s="66"/>
      <c r="D12" s="66"/>
      <c r="E12" s="66"/>
    </row>
    <row r="13" spans="1:6" ht="15.75" thickBot="1">
      <c r="A13" s="2" t="s">
        <v>14</v>
      </c>
      <c r="B13" s="3" t="e">
        <f>#REF!</f>
        <v>#REF!</v>
      </c>
      <c r="C13" s="28">
        <f>C14+C15</f>
        <v>535670.46</v>
      </c>
      <c r="D13" s="29"/>
      <c r="E13" s="29"/>
      <c r="F13" s="7"/>
    </row>
    <row r="14" spans="1:6" s="48" customFormat="1" ht="15.75" thickBot="1">
      <c r="A14" s="53" t="s">
        <v>54</v>
      </c>
      <c r="B14" s="53"/>
      <c r="C14" s="54">
        <v>262193.09999999998</v>
      </c>
      <c r="D14" s="53" t="s">
        <v>6</v>
      </c>
      <c r="E14" s="54">
        <v>66378</v>
      </c>
    </row>
    <row r="15" spans="1:6" s="48" customFormat="1" ht="15.75" thickBot="1">
      <c r="A15" s="53" t="s">
        <v>55</v>
      </c>
      <c r="B15" s="53"/>
      <c r="C15" s="54">
        <v>273477.36</v>
      </c>
      <c r="D15" s="53" t="s">
        <v>4</v>
      </c>
      <c r="E15" s="54">
        <v>66378</v>
      </c>
    </row>
    <row r="16" spans="1:6" ht="29.25" thickBot="1">
      <c r="A16" s="2" t="s">
        <v>15</v>
      </c>
      <c r="B16" s="3" t="e">
        <f>#REF!</f>
        <v>#REF!</v>
      </c>
      <c r="C16" s="28">
        <f>C17+C18</f>
        <v>252914.6</v>
      </c>
      <c r="D16" s="29"/>
      <c r="E16" s="29"/>
    </row>
    <row r="17" spans="1:7" s="48" customFormat="1" ht="15.75" thickBot="1">
      <c r="A17" s="53" t="s">
        <v>56</v>
      </c>
      <c r="B17" s="53"/>
      <c r="C17" s="54">
        <v>117489.41</v>
      </c>
      <c r="D17" s="53" t="s">
        <v>4</v>
      </c>
      <c r="E17" s="54">
        <v>66378.2</v>
      </c>
    </row>
    <row r="18" spans="1:7" s="48" customFormat="1" ht="15.75" thickBot="1">
      <c r="A18" s="53" t="s">
        <v>57</v>
      </c>
      <c r="B18" s="53"/>
      <c r="C18" s="54">
        <v>135425.19</v>
      </c>
      <c r="D18" s="53" t="s">
        <v>4</v>
      </c>
      <c r="E18" s="54">
        <v>66382.8</v>
      </c>
    </row>
    <row r="19" spans="1:7" ht="29.25" thickBot="1">
      <c r="A19" s="2" t="s">
        <v>16</v>
      </c>
      <c r="B19" s="30" t="e">
        <f>#REF!+#REF!</f>
        <v>#REF!</v>
      </c>
      <c r="C19" s="28">
        <f>C20</f>
        <v>20112.37</v>
      </c>
      <c r="D19" s="31"/>
      <c r="E19" s="29"/>
    </row>
    <row r="20" spans="1:7" s="48" customFormat="1" ht="15.75" thickBot="1">
      <c r="A20" s="53" t="s">
        <v>66</v>
      </c>
      <c r="B20" s="53"/>
      <c r="C20" s="54">
        <v>20112.37</v>
      </c>
      <c r="D20" s="53" t="s">
        <v>13</v>
      </c>
      <c r="E20" s="54">
        <v>311</v>
      </c>
    </row>
    <row r="21" spans="1:7" ht="43.5" thickBot="1">
      <c r="A21" s="2" t="s">
        <v>17</v>
      </c>
      <c r="B21" s="3"/>
      <c r="C21" s="28">
        <f>SUM(C22:C27)</f>
        <v>203116.68</v>
      </c>
      <c r="D21" s="29"/>
      <c r="E21" s="29"/>
    </row>
    <row r="22" spans="1:7" s="48" customFormat="1" ht="15.75" thickBot="1">
      <c r="A22" s="53" t="s">
        <v>67</v>
      </c>
      <c r="B22" s="53"/>
      <c r="C22" s="54">
        <v>9292.92</v>
      </c>
      <c r="D22" s="53" t="s">
        <v>4</v>
      </c>
      <c r="E22" s="54">
        <v>66378</v>
      </c>
    </row>
    <row r="23" spans="1:7" s="48" customFormat="1" ht="15.75" thickBot="1">
      <c r="A23" s="53" t="s">
        <v>68</v>
      </c>
      <c r="B23" s="53"/>
      <c r="C23" s="54">
        <v>9292.92</v>
      </c>
      <c r="D23" s="53" t="s">
        <v>4</v>
      </c>
      <c r="E23" s="54">
        <v>66378</v>
      </c>
    </row>
    <row r="24" spans="1:7" s="48" customFormat="1" ht="15.75" thickBot="1">
      <c r="A24" s="53" t="s">
        <v>69</v>
      </c>
      <c r="B24" s="53"/>
      <c r="C24" s="54">
        <v>7965.36</v>
      </c>
      <c r="D24" s="53" t="s">
        <v>4</v>
      </c>
      <c r="E24" s="54">
        <v>66378</v>
      </c>
    </row>
    <row r="25" spans="1:7" s="48" customFormat="1" ht="15.75" thickBot="1">
      <c r="A25" s="53" t="s">
        <v>70</v>
      </c>
      <c r="B25" s="53"/>
      <c r="C25" s="54">
        <v>7965.36</v>
      </c>
      <c r="D25" s="53" t="s">
        <v>4</v>
      </c>
      <c r="E25" s="54">
        <v>66378</v>
      </c>
    </row>
    <row r="26" spans="1:7" s="48" customFormat="1" ht="15.75" thickBot="1">
      <c r="A26" s="53" t="s">
        <v>71</v>
      </c>
      <c r="B26" s="53"/>
      <c r="C26" s="54">
        <v>84300.06</v>
      </c>
      <c r="D26" s="53" t="s">
        <v>4</v>
      </c>
      <c r="E26" s="54">
        <v>66378</v>
      </c>
    </row>
    <row r="27" spans="1:7" s="48" customFormat="1" ht="15.75" thickBot="1">
      <c r="A27" s="53" t="s">
        <v>72</v>
      </c>
      <c r="B27" s="53"/>
      <c r="C27" s="54">
        <v>84300.06</v>
      </c>
      <c r="D27" s="53" t="s">
        <v>4</v>
      </c>
      <c r="E27" s="54">
        <v>66378</v>
      </c>
    </row>
    <row r="28" spans="1:7" ht="43.5" outlineLevel="1" thickBot="1">
      <c r="A28" s="2" t="s">
        <v>18</v>
      </c>
      <c r="B28" s="32"/>
      <c r="C28" s="33">
        <f>SUM(C29:C46)</f>
        <v>182333.3966666667</v>
      </c>
      <c r="D28" s="34"/>
      <c r="E28" s="34"/>
      <c r="F28" s="7"/>
      <c r="G28" s="7"/>
    </row>
    <row r="29" spans="1:7" s="48" customFormat="1" ht="15.75" thickBot="1">
      <c r="A29" s="53" t="s">
        <v>112</v>
      </c>
      <c r="B29" s="53"/>
      <c r="C29" s="55">
        <v>67504.160000000003</v>
      </c>
      <c r="D29" s="53" t="s">
        <v>90</v>
      </c>
      <c r="E29" s="54">
        <v>1</v>
      </c>
      <c r="F29" s="48">
        <f>81005/1.2</f>
        <v>67504.166666666672</v>
      </c>
    </row>
    <row r="30" spans="1:7" s="48" customFormat="1" ht="15.75" thickBot="1">
      <c r="A30" s="53" t="s">
        <v>113</v>
      </c>
      <c r="B30" s="53"/>
      <c r="C30" s="54">
        <v>2133.12</v>
      </c>
      <c r="D30" s="53" t="s">
        <v>6</v>
      </c>
      <c r="E30" s="54">
        <v>3</v>
      </c>
    </row>
    <row r="31" spans="1:7" s="48" customFormat="1" ht="15.75" thickBot="1">
      <c r="A31" s="53" t="s">
        <v>45</v>
      </c>
      <c r="B31" s="53"/>
      <c r="C31" s="54">
        <v>1270.4000000000001</v>
      </c>
      <c r="D31" s="53" t="s">
        <v>44</v>
      </c>
      <c r="E31" s="54">
        <v>16</v>
      </c>
    </row>
    <row r="32" spans="1:7" s="48" customFormat="1" ht="15.75" thickBot="1">
      <c r="A32" s="53" t="s">
        <v>114</v>
      </c>
      <c r="B32" s="53"/>
      <c r="C32" s="54">
        <v>461.22</v>
      </c>
      <c r="D32" s="53" t="s">
        <v>44</v>
      </c>
      <c r="E32" s="54">
        <v>2</v>
      </c>
    </row>
    <row r="33" spans="1:5" s="48" customFormat="1" ht="15.75" thickBot="1">
      <c r="A33" s="53" t="s">
        <v>46</v>
      </c>
      <c r="B33" s="53"/>
      <c r="C33" s="54">
        <v>666.76</v>
      </c>
      <c r="D33" s="53" t="s">
        <v>44</v>
      </c>
      <c r="E33" s="54">
        <v>2</v>
      </c>
    </row>
    <row r="34" spans="1:5" s="48" customFormat="1" ht="15.75" thickBot="1">
      <c r="A34" s="53" t="s">
        <v>115</v>
      </c>
      <c r="B34" s="53"/>
      <c r="C34" s="54">
        <v>385.59</v>
      </c>
      <c r="D34" s="53" t="s">
        <v>44</v>
      </c>
      <c r="E34" s="54">
        <v>1</v>
      </c>
    </row>
    <row r="35" spans="1:5" s="48" customFormat="1" ht="15.75" thickBot="1">
      <c r="A35" s="53" t="s">
        <v>116</v>
      </c>
      <c r="B35" s="53"/>
      <c r="C35" s="54">
        <v>872.6</v>
      </c>
      <c r="D35" s="53" t="s">
        <v>6</v>
      </c>
      <c r="E35" s="54">
        <v>4</v>
      </c>
    </row>
    <row r="36" spans="1:5" s="48" customFormat="1" ht="15.75" thickBot="1">
      <c r="A36" s="53" t="s">
        <v>49</v>
      </c>
      <c r="B36" s="53"/>
      <c r="C36" s="54">
        <v>21366.400000000001</v>
      </c>
      <c r="D36" s="53" t="s">
        <v>4</v>
      </c>
      <c r="E36" s="54">
        <v>40</v>
      </c>
    </row>
    <row r="37" spans="1:5" s="48" customFormat="1" ht="15.75" thickBot="1">
      <c r="A37" s="53" t="s">
        <v>117</v>
      </c>
      <c r="B37" s="53"/>
      <c r="C37" s="54">
        <v>506.62</v>
      </c>
      <c r="D37" s="53" t="s">
        <v>44</v>
      </c>
      <c r="E37" s="54">
        <v>1</v>
      </c>
    </row>
    <row r="38" spans="1:5" s="48" customFormat="1" ht="15.75" thickBot="1">
      <c r="A38" s="53" t="s">
        <v>118</v>
      </c>
      <c r="B38" s="53"/>
      <c r="C38" s="54">
        <v>709.58</v>
      </c>
      <c r="D38" s="53" t="s">
        <v>44</v>
      </c>
      <c r="E38" s="54">
        <v>1</v>
      </c>
    </row>
    <row r="39" spans="1:5" s="48" customFormat="1" ht="15.75" thickBot="1">
      <c r="A39" s="53" t="s">
        <v>52</v>
      </c>
      <c r="B39" s="53"/>
      <c r="C39" s="54">
        <v>1032.8499999999999</v>
      </c>
      <c r="D39" s="53" t="s">
        <v>5</v>
      </c>
      <c r="E39" s="54">
        <v>1</v>
      </c>
    </row>
    <row r="40" spans="1:5" s="48" customFormat="1" ht="15.75" thickBot="1">
      <c r="A40" s="53" t="s">
        <v>52</v>
      </c>
      <c r="B40" s="53"/>
      <c r="C40" s="54">
        <v>5164.25</v>
      </c>
      <c r="D40" s="53" t="s">
        <v>5</v>
      </c>
      <c r="E40" s="54">
        <v>5</v>
      </c>
    </row>
    <row r="41" spans="1:5" s="48" customFormat="1" ht="15.75" thickBot="1">
      <c r="A41" s="53" t="s">
        <v>120</v>
      </c>
      <c r="B41" s="53"/>
      <c r="C41" s="54">
        <v>590.94000000000005</v>
      </c>
      <c r="D41" s="53" t="s">
        <v>121</v>
      </c>
      <c r="E41" s="54">
        <v>1</v>
      </c>
    </row>
    <row r="42" spans="1:5" s="48" customFormat="1" ht="15.75" thickBot="1">
      <c r="A42" s="53" t="s">
        <v>127</v>
      </c>
      <c r="B42" s="53"/>
      <c r="C42" s="54">
        <f>18917/1.2</f>
        <v>15764.166666666668</v>
      </c>
      <c r="D42" s="53" t="s">
        <v>85</v>
      </c>
      <c r="E42" s="54">
        <v>1</v>
      </c>
    </row>
    <row r="43" spans="1:5" s="48" customFormat="1" ht="15.75" thickBot="1">
      <c r="A43" s="53" t="s">
        <v>127</v>
      </c>
      <c r="B43" s="53"/>
      <c r="C43" s="54">
        <f>37032/1.2</f>
        <v>30860</v>
      </c>
      <c r="D43" s="53" t="s">
        <v>85</v>
      </c>
      <c r="E43" s="54">
        <v>1</v>
      </c>
    </row>
    <row r="44" spans="1:5" s="48" customFormat="1" ht="15.75" thickBot="1">
      <c r="A44" s="53" t="s">
        <v>122</v>
      </c>
      <c r="B44" s="53"/>
      <c r="C44" s="54">
        <v>247.54</v>
      </c>
      <c r="D44" s="53" t="s">
        <v>123</v>
      </c>
      <c r="E44" s="54">
        <v>1</v>
      </c>
    </row>
    <row r="45" spans="1:5" s="48" customFormat="1" ht="15.75" thickBot="1">
      <c r="A45" s="53" t="s">
        <v>124</v>
      </c>
      <c r="B45" s="53"/>
      <c r="C45" s="54">
        <v>4434</v>
      </c>
      <c r="D45" s="53" t="s">
        <v>34</v>
      </c>
      <c r="E45" s="54">
        <v>1</v>
      </c>
    </row>
    <row r="46" spans="1:5" s="48" customFormat="1" ht="15.75" thickBot="1">
      <c r="A46" s="53" t="s">
        <v>125</v>
      </c>
      <c r="B46" s="53"/>
      <c r="C46" s="54">
        <v>28363.200000000001</v>
      </c>
      <c r="D46" s="53" t="s">
        <v>4</v>
      </c>
      <c r="E46" s="54">
        <v>120</v>
      </c>
    </row>
    <row r="47" spans="1:5" s="8" customFormat="1" ht="43.5" outlineLevel="2" thickBot="1">
      <c r="A47" s="2" t="s">
        <v>19</v>
      </c>
      <c r="B47" s="35" t="e">
        <f>SUM(#REF!)</f>
        <v>#REF!</v>
      </c>
      <c r="C47" s="36">
        <f>SUM(C48:C78)</f>
        <v>666728.12666666694</v>
      </c>
      <c r="D47" s="37"/>
      <c r="E47" s="37"/>
    </row>
    <row r="48" spans="1:5" s="48" customFormat="1" ht="15.75" thickBot="1">
      <c r="A48" s="53" t="s">
        <v>42</v>
      </c>
      <c r="B48" s="53"/>
      <c r="C48" s="54">
        <v>13611.6</v>
      </c>
      <c r="D48" s="53" t="s">
        <v>43</v>
      </c>
      <c r="E48" s="54">
        <v>24</v>
      </c>
    </row>
    <row r="49" spans="1:7" s="48" customFormat="1" ht="15.75" thickBot="1">
      <c r="A49" s="53" t="s">
        <v>84</v>
      </c>
      <c r="B49" s="53"/>
      <c r="C49" s="54">
        <v>59748.33</v>
      </c>
      <c r="D49" s="53" t="s">
        <v>85</v>
      </c>
      <c r="E49" s="54">
        <v>1</v>
      </c>
    </row>
    <row r="50" spans="1:7" s="48" customFormat="1" ht="15.75" thickBot="1">
      <c r="A50" s="53" t="s">
        <v>84</v>
      </c>
      <c r="B50" s="53"/>
      <c r="C50" s="54">
        <f>54061/1.2</f>
        <v>45050.833333333336</v>
      </c>
      <c r="D50" s="53" t="s">
        <v>85</v>
      </c>
      <c r="E50" s="54">
        <v>1</v>
      </c>
    </row>
    <row r="51" spans="1:7" s="48" customFormat="1" ht="15.75" thickBot="1">
      <c r="A51" s="53" t="s">
        <v>86</v>
      </c>
      <c r="B51" s="53"/>
      <c r="C51" s="54">
        <v>491.52</v>
      </c>
      <c r="D51" s="53" t="s">
        <v>87</v>
      </c>
      <c r="E51" s="54">
        <v>1</v>
      </c>
    </row>
    <row r="52" spans="1:7" s="48" customFormat="1" ht="15.75" thickBot="1">
      <c r="A52" s="53" t="s">
        <v>23</v>
      </c>
      <c r="B52" s="53"/>
      <c r="C52" s="54">
        <v>5665.52</v>
      </c>
      <c r="D52" s="53" t="s">
        <v>24</v>
      </c>
      <c r="E52" s="54">
        <v>7</v>
      </c>
    </row>
    <row r="53" spans="1:7" s="48" customFormat="1" ht="15.75" thickBot="1">
      <c r="A53" s="53" t="s">
        <v>88</v>
      </c>
      <c r="B53" s="53"/>
      <c r="C53" s="54">
        <v>818.72</v>
      </c>
      <c r="D53" s="53" t="s">
        <v>24</v>
      </c>
      <c r="E53" s="54">
        <v>2</v>
      </c>
    </row>
    <row r="54" spans="1:7" s="48" customFormat="1" ht="15.75" thickBot="1">
      <c r="A54" s="53" t="s">
        <v>89</v>
      </c>
      <c r="B54" s="53"/>
      <c r="C54" s="54">
        <v>71710.83</v>
      </c>
      <c r="D54" s="53" t="s">
        <v>90</v>
      </c>
      <c r="E54" s="54">
        <v>1</v>
      </c>
    </row>
    <row r="55" spans="1:7" s="48" customFormat="1" ht="15.75" thickBot="1">
      <c r="A55" s="53" t="s">
        <v>91</v>
      </c>
      <c r="B55" s="53"/>
      <c r="C55" s="54">
        <v>2449.38</v>
      </c>
      <c r="D55" s="53" t="s">
        <v>6</v>
      </c>
      <c r="E55" s="54">
        <v>6</v>
      </c>
    </row>
    <row r="56" spans="1:7" s="48" customFormat="1" ht="15.75" thickBot="1">
      <c r="A56" s="53" t="s">
        <v>92</v>
      </c>
      <c r="B56" s="53"/>
      <c r="C56" s="54">
        <f>360626/1.2</f>
        <v>300521.66666666669</v>
      </c>
      <c r="D56" s="53" t="s">
        <v>85</v>
      </c>
      <c r="E56" s="54">
        <v>1</v>
      </c>
      <c r="F56" s="56">
        <f>1082653.33-C56</f>
        <v>782131.66333333333</v>
      </c>
      <c r="G56" s="56">
        <f>850397.92-F56</f>
        <v>68266.256666666712</v>
      </c>
    </row>
    <row r="57" spans="1:7" s="48" customFormat="1" ht="15.75" thickBot="1">
      <c r="A57" s="53" t="s">
        <v>92</v>
      </c>
      <c r="B57" s="53"/>
      <c r="C57" s="54">
        <f>6266/1.2</f>
        <v>5221.666666666667</v>
      </c>
      <c r="D57" s="53" t="s">
        <v>85</v>
      </c>
      <c r="E57" s="54">
        <v>1</v>
      </c>
    </row>
    <row r="58" spans="1:7" s="48" customFormat="1" ht="15.75" thickBot="1">
      <c r="A58" s="53" t="s">
        <v>93</v>
      </c>
      <c r="B58" s="53"/>
      <c r="C58" s="54">
        <v>1525.72</v>
      </c>
      <c r="D58" s="53" t="s">
        <v>90</v>
      </c>
      <c r="E58" s="54">
        <v>4</v>
      </c>
    </row>
    <row r="59" spans="1:7" s="48" customFormat="1" ht="15.75" thickBot="1">
      <c r="A59" s="53" t="s">
        <v>94</v>
      </c>
      <c r="B59" s="53"/>
      <c r="C59" s="54">
        <v>597.87</v>
      </c>
      <c r="D59" s="53" t="s">
        <v>44</v>
      </c>
      <c r="E59" s="54">
        <v>3</v>
      </c>
    </row>
    <row r="60" spans="1:7" s="48" customFormat="1" ht="15.75" thickBot="1">
      <c r="A60" s="53" t="s">
        <v>95</v>
      </c>
      <c r="B60" s="53"/>
      <c r="C60" s="54">
        <v>1117.43</v>
      </c>
      <c r="D60" s="53" t="s">
        <v>44</v>
      </c>
      <c r="E60" s="54">
        <v>1</v>
      </c>
    </row>
    <row r="61" spans="1:7" s="48" customFormat="1" ht="15.75" thickBot="1">
      <c r="A61" s="53" t="s">
        <v>47</v>
      </c>
      <c r="B61" s="53"/>
      <c r="C61" s="54">
        <v>18395.52</v>
      </c>
      <c r="D61" s="53" t="s">
        <v>6</v>
      </c>
      <c r="E61" s="54">
        <v>132</v>
      </c>
    </row>
    <row r="62" spans="1:7" s="48" customFormat="1" ht="15.75" thickBot="1">
      <c r="A62" s="53" t="s">
        <v>96</v>
      </c>
      <c r="B62" s="53"/>
      <c r="C62" s="54">
        <v>362.16</v>
      </c>
      <c r="D62" s="53" t="s">
        <v>6</v>
      </c>
      <c r="E62" s="54">
        <v>3</v>
      </c>
    </row>
    <row r="63" spans="1:7" s="48" customFormat="1" ht="15.75" thickBot="1">
      <c r="A63" s="53" t="s">
        <v>48</v>
      </c>
      <c r="B63" s="53"/>
      <c r="C63" s="54">
        <v>1875.42</v>
      </c>
      <c r="D63" s="53" t="s">
        <v>6</v>
      </c>
      <c r="E63" s="54">
        <v>6</v>
      </c>
    </row>
    <row r="64" spans="1:7" s="48" customFormat="1" ht="15.75" thickBot="1">
      <c r="A64" s="53" t="s">
        <v>97</v>
      </c>
      <c r="B64" s="53"/>
      <c r="C64" s="54">
        <v>1092.8599999999999</v>
      </c>
      <c r="D64" s="53" t="s">
        <v>44</v>
      </c>
      <c r="E64" s="54">
        <v>2</v>
      </c>
    </row>
    <row r="65" spans="1:5" s="48" customFormat="1" ht="15.75" thickBot="1">
      <c r="A65" s="53" t="s">
        <v>98</v>
      </c>
      <c r="B65" s="53"/>
      <c r="C65" s="54">
        <v>4928.88</v>
      </c>
      <c r="D65" s="53" t="s">
        <v>44</v>
      </c>
      <c r="E65" s="54">
        <v>24</v>
      </c>
    </row>
    <row r="66" spans="1:5" s="48" customFormat="1" ht="15.75" thickBot="1">
      <c r="A66" s="53" t="s">
        <v>99</v>
      </c>
      <c r="B66" s="53"/>
      <c r="C66" s="54">
        <v>15973.5</v>
      </c>
      <c r="D66" s="53" t="s">
        <v>24</v>
      </c>
      <c r="E66" s="54">
        <v>23</v>
      </c>
    </row>
    <row r="67" spans="1:5" s="48" customFormat="1" ht="15.75" thickBot="1">
      <c r="A67" s="53" t="s">
        <v>100</v>
      </c>
      <c r="B67" s="53"/>
      <c r="C67" s="54">
        <v>753.93</v>
      </c>
      <c r="D67" s="53" t="s">
        <v>44</v>
      </c>
      <c r="E67" s="54">
        <v>1</v>
      </c>
    </row>
    <row r="68" spans="1:5" s="48" customFormat="1" ht="15.75" thickBot="1">
      <c r="A68" s="53" t="s">
        <v>50</v>
      </c>
      <c r="B68" s="53"/>
      <c r="C68" s="54">
        <v>609.99</v>
      </c>
      <c r="D68" s="53" t="s">
        <v>44</v>
      </c>
      <c r="E68" s="54">
        <v>1</v>
      </c>
    </row>
    <row r="69" spans="1:5" s="48" customFormat="1" ht="15.75" thickBot="1">
      <c r="A69" s="53" t="s">
        <v>51</v>
      </c>
      <c r="B69" s="53"/>
      <c r="C69" s="54">
        <v>9350.4</v>
      </c>
      <c r="D69" s="53" t="s">
        <v>44</v>
      </c>
      <c r="E69" s="54">
        <v>2</v>
      </c>
    </row>
    <row r="70" spans="1:5" s="48" customFormat="1" ht="15.75" thickBot="1">
      <c r="A70" s="53" t="s">
        <v>101</v>
      </c>
      <c r="B70" s="53"/>
      <c r="C70" s="54">
        <v>9630</v>
      </c>
      <c r="D70" s="53" t="s">
        <v>6</v>
      </c>
      <c r="E70" s="54">
        <v>6</v>
      </c>
    </row>
    <row r="71" spans="1:5" s="48" customFormat="1" ht="15.75" thickBot="1">
      <c r="A71" s="53" t="s">
        <v>102</v>
      </c>
      <c r="B71" s="53"/>
      <c r="C71" s="54">
        <v>1096</v>
      </c>
      <c r="D71" s="53" t="s">
        <v>6</v>
      </c>
      <c r="E71" s="54">
        <v>1</v>
      </c>
    </row>
    <row r="72" spans="1:5" s="48" customFormat="1" ht="15.75" thickBot="1">
      <c r="A72" s="53" t="s">
        <v>103</v>
      </c>
      <c r="B72" s="53"/>
      <c r="C72" s="54">
        <v>3627.4</v>
      </c>
      <c r="D72" s="53" t="s">
        <v>24</v>
      </c>
      <c r="E72" s="54">
        <v>5</v>
      </c>
    </row>
    <row r="73" spans="1:5" s="48" customFormat="1" ht="15.75" thickBot="1">
      <c r="A73" s="53" t="s">
        <v>31</v>
      </c>
      <c r="B73" s="53"/>
      <c r="C73" s="54">
        <v>514.02</v>
      </c>
      <c r="D73" s="53" t="s">
        <v>44</v>
      </c>
      <c r="E73" s="54">
        <v>3</v>
      </c>
    </row>
    <row r="74" spans="1:5" s="48" customFormat="1" ht="15.75" thickBot="1">
      <c r="A74" s="53" t="s">
        <v>104</v>
      </c>
      <c r="B74" s="53"/>
      <c r="C74" s="54">
        <v>83409.509999999995</v>
      </c>
      <c r="D74" s="53" t="s">
        <v>105</v>
      </c>
      <c r="E74" s="54">
        <v>29</v>
      </c>
    </row>
    <row r="75" spans="1:5" s="48" customFormat="1" ht="15.75" thickBot="1">
      <c r="A75" s="53" t="s">
        <v>106</v>
      </c>
      <c r="B75" s="53"/>
      <c r="C75" s="54">
        <v>4912.9799999999996</v>
      </c>
      <c r="D75" s="53" t="s">
        <v>107</v>
      </c>
      <c r="E75" s="54">
        <v>2</v>
      </c>
    </row>
    <row r="76" spans="1:5" s="48" customFormat="1" ht="15.75" thickBot="1">
      <c r="A76" s="53" t="s">
        <v>108</v>
      </c>
      <c r="B76" s="53"/>
      <c r="C76" s="54">
        <v>1104.68</v>
      </c>
      <c r="D76" s="53" t="s">
        <v>107</v>
      </c>
      <c r="E76" s="54">
        <v>1</v>
      </c>
    </row>
    <row r="77" spans="1:5" s="48" customFormat="1" ht="15.75" thickBot="1">
      <c r="A77" s="53" t="s">
        <v>109</v>
      </c>
      <c r="B77" s="53"/>
      <c r="C77" s="54">
        <v>409.39</v>
      </c>
      <c r="D77" s="53" t="s">
        <v>110</v>
      </c>
      <c r="E77" s="54">
        <v>1</v>
      </c>
    </row>
    <row r="78" spans="1:5" s="48" customFormat="1" ht="15.75" thickBot="1">
      <c r="A78" s="53" t="s">
        <v>111</v>
      </c>
      <c r="B78" s="53"/>
      <c r="C78" s="54">
        <v>150.4</v>
      </c>
      <c r="D78" s="53" t="s">
        <v>6</v>
      </c>
      <c r="E78" s="54">
        <v>0.1</v>
      </c>
    </row>
    <row r="79" spans="1:5" s="8" customFormat="1" ht="28.5" outlineLevel="2">
      <c r="A79" s="2" t="s">
        <v>26</v>
      </c>
      <c r="B79" s="35" t="e">
        <f>#REF!+#REF!</f>
        <v>#REF!</v>
      </c>
      <c r="C79" s="36"/>
      <c r="D79" s="37"/>
      <c r="E79" s="37"/>
    </row>
    <row r="80" spans="1:5" s="8" customFormat="1" ht="29.25" outlineLevel="2" thickBot="1">
      <c r="A80" s="2" t="s">
        <v>27</v>
      </c>
      <c r="B80" s="35">
        <f>SUM(B81:B82)</f>
        <v>0</v>
      </c>
      <c r="C80" s="36">
        <f>C81+C82</f>
        <v>544963.38</v>
      </c>
      <c r="D80" s="37"/>
      <c r="E80" s="37"/>
    </row>
    <row r="81" spans="1:5" s="48" customFormat="1" ht="15.75" thickBot="1">
      <c r="A81" s="53" t="s">
        <v>73</v>
      </c>
      <c r="B81" s="53"/>
      <c r="C81" s="54">
        <v>268830.90000000002</v>
      </c>
      <c r="D81" s="53" t="s">
        <v>4</v>
      </c>
      <c r="E81" s="54">
        <v>66378</v>
      </c>
    </row>
    <row r="82" spans="1:5" s="48" customFormat="1" ht="15.75" thickBot="1">
      <c r="A82" s="53" t="s">
        <v>74</v>
      </c>
      <c r="B82" s="53"/>
      <c r="C82" s="54">
        <v>276132.47999999998</v>
      </c>
      <c r="D82" s="53" t="s">
        <v>4</v>
      </c>
      <c r="E82" s="54">
        <v>66378</v>
      </c>
    </row>
    <row r="83" spans="1:5" s="8" customFormat="1" ht="28.5" outlineLevel="2">
      <c r="A83" s="2" t="s">
        <v>28</v>
      </c>
      <c r="B83" s="35" t="e">
        <f>#REF!</f>
        <v>#REF!</v>
      </c>
      <c r="C83" s="36">
        <v>0</v>
      </c>
      <c r="D83" s="37"/>
      <c r="E83" s="37"/>
    </row>
    <row r="84" spans="1:5" s="8" customFormat="1" ht="29.25" outlineLevel="2" thickBot="1">
      <c r="A84" s="2" t="s">
        <v>29</v>
      </c>
      <c r="B84" s="35" t="e">
        <f>#REF!+#REF!</f>
        <v>#REF!</v>
      </c>
      <c r="C84" s="36">
        <f>C85</f>
        <v>5016.2</v>
      </c>
      <c r="D84" s="37"/>
      <c r="E84" s="37"/>
    </row>
    <row r="85" spans="1:5" s="48" customFormat="1" ht="15.75" thickBot="1">
      <c r="A85" s="53" t="s">
        <v>119</v>
      </c>
      <c r="B85" s="53"/>
      <c r="C85" s="54">
        <v>5016.2</v>
      </c>
      <c r="D85" s="53" t="s">
        <v>4</v>
      </c>
      <c r="E85" s="54">
        <v>1</v>
      </c>
    </row>
    <row r="86" spans="1:5" s="8" customFormat="1" ht="28.5" outlineLevel="2">
      <c r="A86" s="2" t="s">
        <v>30</v>
      </c>
      <c r="B86" s="35" t="e">
        <f>#REF!</f>
        <v>#REF!</v>
      </c>
      <c r="C86" s="36">
        <v>0</v>
      </c>
      <c r="D86" s="37"/>
      <c r="E86" s="37"/>
    </row>
    <row r="87" spans="1:5" s="8" customFormat="1" ht="29.25" outlineLevel="2" thickBot="1">
      <c r="A87" s="2" t="s">
        <v>20</v>
      </c>
      <c r="B87" s="35" t="e">
        <f>B89+#REF!</f>
        <v>#REF!</v>
      </c>
      <c r="C87" s="36">
        <f>C88+C89</f>
        <v>124126.86</v>
      </c>
      <c r="D87" s="37"/>
      <c r="E87" s="37"/>
    </row>
    <row r="88" spans="1:5" s="48" customFormat="1" ht="16.5" customHeight="1" thickBot="1">
      <c r="A88" s="53" t="s">
        <v>75</v>
      </c>
      <c r="B88" s="53"/>
      <c r="C88" s="54">
        <v>60403.98</v>
      </c>
      <c r="D88" s="53" t="s">
        <v>6</v>
      </c>
      <c r="E88" s="54">
        <v>66378</v>
      </c>
    </row>
    <row r="89" spans="1:5" s="48" customFormat="1" ht="15.75" thickBot="1">
      <c r="A89" s="53" t="s">
        <v>76</v>
      </c>
      <c r="B89" s="53"/>
      <c r="C89" s="54">
        <v>63722.879999999997</v>
      </c>
      <c r="D89" s="53" t="s">
        <v>4</v>
      </c>
      <c r="E89" s="54">
        <v>66378</v>
      </c>
    </row>
    <row r="90" spans="1:5" s="8" customFormat="1" ht="43.5" outlineLevel="2" thickBot="1">
      <c r="A90" s="2" t="s">
        <v>21</v>
      </c>
      <c r="B90" s="35" t="e">
        <f>#REF!</f>
        <v>#REF!</v>
      </c>
      <c r="C90" s="36">
        <f>C91+C92</f>
        <v>9882.58</v>
      </c>
      <c r="D90" s="37"/>
      <c r="E90" s="37"/>
    </row>
    <row r="91" spans="1:5" s="48" customFormat="1" ht="15.75" thickBot="1">
      <c r="A91" s="53" t="s">
        <v>35</v>
      </c>
      <c r="B91" s="53"/>
      <c r="C91" s="54">
        <v>4314</v>
      </c>
      <c r="D91" s="53" t="s">
        <v>4</v>
      </c>
      <c r="E91" s="54">
        <v>2876</v>
      </c>
    </row>
    <row r="92" spans="1:5" s="48" customFormat="1" ht="15.75" thickBot="1">
      <c r="A92" s="53" t="s">
        <v>77</v>
      </c>
      <c r="B92" s="53"/>
      <c r="C92" s="54">
        <v>5568.58</v>
      </c>
      <c r="D92" s="53" t="s">
        <v>4</v>
      </c>
      <c r="E92" s="54">
        <v>2677.2</v>
      </c>
    </row>
    <row r="93" spans="1:5" s="8" customFormat="1" ht="57.75" outlineLevel="2" thickBot="1">
      <c r="A93" s="2" t="s">
        <v>22</v>
      </c>
      <c r="B93" s="35" t="e">
        <f>SUM(#REF!)</f>
        <v>#REF!</v>
      </c>
      <c r="C93" s="36">
        <f>SUM(C94:C99)</f>
        <v>251568.58959349594</v>
      </c>
      <c r="D93" s="37"/>
      <c r="E93" s="37"/>
    </row>
    <row r="94" spans="1:5" s="48" customFormat="1" ht="15.75" thickBot="1">
      <c r="A94" s="53" t="s">
        <v>78</v>
      </c>
      <c r="B94" s="53"/>
      <c r="C94" s="54">
        <v>1128.43</v>
      </c>
      <c r="D94" s="53" t="s">
        <v>4</v>
      </c>
      <c r="E94" s="54">
        <v>66378</v>
      </c>
    </row>
    <row r="95" spans="1:5" s="48" customFormat="1" ht="15.75" thickBot="1">
      <c r="A95" s="53" t="s">
        <v>79</v>
      </c>
      <c r="B95" s="53"/>
      <c r="C95" s="54">
        <v>1128.43</v>
      </c>
      <c r="D95" s="53" t="s">
        <v>4</v>
      </c>
      <c r="E95" s="54">
        <v>66378</v>
      </c>
    </row>
    <row r="96" spans="1:5" s="48" customFormat="1" ht="15.75" thickBot="1">
      <c r="A96" s="53" t="s">
        <v>80</v>
      </c>
      <c r="B96" s="53"/>
      <c r="C96" s="54">
        <v>123463.45</v>
      </c>
      <c r="D96" s="53" t="s">
        <v>4</v>
      </c>
      <c r="E96" s="54">
        <v>66378.2</v>
      </c>
    </row>
    <row r="97" spans="1:6" s="48" customFormat="1" ht="15.75" thickBot="1">
      <c r="A97" s="53" t="s">
        <v>81</v>
      </c>
      <c r="B97" s="53"/>
      <c r="C97" s="54">
        <v>108426.99</v>
      </c>
      <c r="D97" s="53" t="s">
        <v>4</v>
      </c>
      <c r="E97" s="54">
        <v>51631.9</v>
      </c>
    </row>
    <row r="98" spans="1:6" s="48" customFormat="1" ht="15.75" thickBot="1">
      <c r="A98" s="53" t="s">
        <v>126</v>
      </c>
      <c r="B98" s="53"/>
      <c r="C98" s="54">
        <f>19630/1.23</f>
        <v>15959.349593495936</v>
      </c>
      <c r="D98" s="53" t="s">
        <v>44</v>
      </c>
      <c r="E98" s="54">
        <v>1</v>
      </c>
    </row>
    <row r="99" spans="1:6" s="48" customFormat="1" ht="15.75" thickBot="1">
      <c r="A99" s="53" t="s">
        <v>82</v>
      </c>
      <c r="B99" s="53"/>
      <c r="C99" s="54">
        <v>1461.94</v>
      </c>
      <c r="D99" s="53" t="s">
        <v>44</v>
      </c>
      <c r="E99" s="54">
        <v>1</v>
      </c>
    </row>
    <row r="100" spans="1:6" s="8" customFormat="1" outlineLevel="2">
      <c r="A100" s="38" t="s">
        <v>40</v>
      </c>
      <c r="B100" s="39">
        <f>C100/1.18</f>
        <v>6305.0847457627124</v>
      </c>
      <c r="C100" s="40">
        <f>C101</f>
        <v>7440</v>
      </c>
      <c r="D100" s="31"/>
      <c r="E100" s="40"/>
    </row>
    <row r="101" spans="1:6" s="8" customFormat="1" ht="45" outlineLevel="2">
      <c r="A101" s="41" t="s">
        <v>39</v>
      </c>
      <c r="B101" s="39"/>
      <c r="C101" s="40">
        <v>7440</v>
      </c>
      <c r="D101" s="31" t="s">
        <v>7</v>
      </c>
      <c r="E101" s="40">
        <v>124</v>
      </c>
    </row>
    <row r="102" spans="1:6" s="8" customFormat="1" outlineLevel="2">
      <c r="A102" s="42" t="s">
        <v>63</v>
      </c>
      <c r="B102" s="43" t="e">
        <f>B13+B16+B19+#REF!+B47+B79+B80+B83+B84+B86+B87+B90+B93+#REF!</f>
        <v>#REF!</v>
      </c>
      <c r="C102" s="36">
        <f>C13++C16+C19+C21+C28+C47+C79+C80+C84+C86+C87+C90+C93</f>
        <v>2796433.2429268295</v>
      </c>
      <c r="D102" s="37" t="s">
        <v>53</v>
      </c>
      <c r="E102" s="37"/>
      <c r="F102" s="44"/>
    </row>
    <row r="103" spans="1:6" s="8" customFormat="1" outlineLevel="2">
      <c r="A103" s="42" t="s">
        <v>64</v>
      </c>
      <c r="B103" s="45"/>
      <c r="C103" s="36">
        <f>C102*1.2+C100</f>
        <v>3363159.8915121951</v>
      </c>
      <c r="D103" s="37" t="s">
        <v>53</v>
      </c>
      <c r="E103" s="37"/>
    </row>
    <row r="104" spans="1:6" s="8" customFormat="1" outlineLevel="2">
      <c r="A104" s="42" t="s">
        <v>65</v>
      </c>
      <c r="B104" s="45"/>
      <c r="C104" s="36">
        <f>C5-C103</f>
        <v>211663.67848780472</v>
      </c>
      <c r="D104" s="37" t="s">
        <v>53</v>
      </c>
      <c r="E104" s="37"/>
    </row>
    <row r="105" spans="1:6" s="8" customFormat="1" outlineLevel="2">
      <c r="A105" s="16"/>
      <c r="B105" s="17"/>
      <c r="C105" s="18"/>
      <c r="D105" s="18"/>
      <c r="E105" s="18"/>
    </row>
    <row r="106" spans="1:6" s="8" customFormat="1" outlineLevel="2">
      <c r="A106" s="16"/>
      <c r="B106" s="17"/>
      <c r="C106" s="18"/>
      <c r="D106" s="18"/>
      <c r="E106" s="18"/>
    </row>
    <row r="107" spans="1:6">
      <c r="A107" s="12"/>
      <c r="B107" s="13"/>
      <c r="C107" s="14"/>
      <c r="D107" s="15"/>
      <c r="E107" s="15"/>
    </row>
    <row r="108" spans="1:6">
      <c r="A108" s="19"/>
      <c r="B108" s="20"/>
      <c r="C108" s="21"/>
      <c r="D108" s="21"/>
      <c r="E108" s="21"/>
    </row>
    <row r="109" spans="1:6" s="8" customFormat="1" outlineLevel="2">
      <c r="A109" s="16"/>
      <c r="B109" s="17"/>
      <c r="C109" s="18"/>
      <c r="D109" s="18"/>
      <c r="E109" s="18"/>
    </row>
    <row r="110" spans="1:6">
      <c r="A110" s="12"/>
      <c r="B110" s="22"/>
      <c r="C110" s="14"/>
      <c r="D110" s="15"/>
      <c r="E110" s="15"/>
      <c r="F110" s="7"/>
    </row>
    <row r="111" spans="1:6" ht="16.5" customHeight="1">
      <c r="A111" s="12"/>
      <c r="B111" s="23"/>
      <c r="C111" s="14"/>
      <c r="D111" s="15"/>
      <c r="E111" s="15"/>
    </row>
    <row r="112" spans="1:6">
      <c r="A112" s="12"/>
      <c r="B112" s="23"/>
      <c r="C112" s="14"/>
      <c r="D112" s="15"/>
      <c r="E112" s="15"/>
    </row>
    <row r="113" spans="1:5">
      <c r="A113" s="12"/>
      <c r="B113" s="23"/>
      <c r="C113" s="14"/>
      <c r="D113" s="14"/>
      <c r="E113" s="15"/>
    </row>
  </sheetData>
  <mergeCells count="4">
    <mergeCell ref="A1:E1"/>
    <mergeCell ref="A12:E12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104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85"/>
  <sheetViews>
    <sheetView topLeftCell="A70" workbookViewId="0">
      <selection activeCell="B24" sqref="B24"/>
    </sheetView>
  </sheetViews>
  <sheetFormatPr defaultRowHeight="15"/>
  <cols>
    <col min="1" max="1" width="70.5703125" style="48" customWidth="1"/>
    <col min="2" max="2" width="12.5703125" style="48" customWidth="1"/>
    <col min="3" max="3" width="20.5703125" style="48" customWidth="1"/>
    <col min="4" max="4" width="12.5703125" style="48" customWidth="1"/>
    <col min="5" max="7" width="9.140625" style="48"/>
    <col min="8" max="8" width="13.28515625" style="48" bestFit="1" customWidth="1"/>
    <col min="9" max="16384" width="9.140625" style="48"/>
  </cols>
  <sheetData>
    <row r="2" spans="1:6">
      <c r="A2" s="48" t="s">
        <v>128</v>
      </c>
    </row>
    <row r="3" spans="1:6">
      <c r="A3" s="48" t="s">
        <v>129</v>
      </c>
    </row>
    <row r="4" spans="1:6" ht="15.75" thickBot="1"/>
    <row r="5" spans="1:6" ht="15.75" thickBot="1">
      <c r="A5" s="49" t="s">
        <v>38</v>
      </c>
      <c r="B5" s="49" t="s">
        <v>130</v>
      </c>
      <c r="C5" s="49" t="s">
        <v>37</v>
      </c>
      <c r="D5" s="49" t="s">
        <v>36</v>
      </c>
    </row>
    <row r="6" spans="1:6" ht="15.75" thickBot="1">
      <c r="A6" s="53" t="s">
        <v>66</v>
      </c>
      <c r="B6" s="54">
        <v>20112.37</v>
      </c>
      <c r="C6" s="53" t="s">
        <v>13</v>
      </c>
      <c r="D6" s="54">
        <v>311</v>
      </c>
      <c r="E6" s="48">
        <f>Лист4!C6</f>
        <v>20112.37</v>
      </c>
      <c r="F6" s="61">
        <f>B6-E6</f>
        <v>0</v>
      </c>
    </row>
    <row r="7" spans="1:6" ht="15.75" thickBot="1">
      <c r="A7" s="53" t="s">
        <v>42</v>
      </c>
      <c r="B7" s="54">
        <v>13611.6</v>
      </c>
      <c r="C7" s="53" t="s">
        <v>43</v>
      </c>
      <c r="D7" s="54">
        <v>24</v>
      </c>
      <c r="E7" s="48">
        <f>Лист4!C7</f>
        <v>13611.6</v>
      </c>
      <c r="F7" s="61">
        <f t="shared" ref="F7:F70" si="0">B7-E7</f>
        <v>0</v>
      </c>
    </row>
    <row r="8" spans="1:6" ht="15.75" thickBot="1">
      <c r="A8" s="53" t="s">
        <v>67</v>
      </c>
      <c r="B8" s="54">
        <v>9292.92</v>
      </c>
      <c r="C8" s="53" t="s">
        <v>4</v>
      </c>
      <c r="D8" s="54">
        <v>66378</v>
      </c>
      <c r="E8" s="48">
        <f>Лист4!C8</f>
        <v>9292.92</v>
      </c>
      <c r="F8" s="61">
        <f t="shared" si="0"/>
        <v>0</v>
      </c>
    </row>
    <row r="9" spans="1:6" ht="15.75" thickBot="1">
      <c r="A9" s="53" t="s">
        <v>68</v>
      </c>
      <c r="B9" s="54">
        <v>9292.92</v>
      </c>
      <c r="C9" s="53" t="s">
        <v>4</v>
      </c>
      <c r="D9" s="54">
        <v>66378</v>
      </c>
      <c r="E9" s="48">
        <f>Лист4!C9</f>
        <v>9292.92</v>
      </c>
      <c r="F9" s="61">
        <f t="shared" si="0"/>
        <v>0</v>
      </c>
    </row>
    <row r="10" spans="1:6" ht="15.75" thickBot="1">
      <c r="A10" s="53" t="s">
        <v>84</v>
      </c>
      <c r="B10" s="54">
        <v>59748.33</v>
      </c>
      <c r="C10" s="53" t="s">
        <v>85</v>
      </c>
      <c r="D10" s="54">
        <v>1</v>
      </c>
      <c r="E10" s="48">
        <f>Лист4!C10</f>
        <v>59748.33</v>
      </c>
      <c r="F10" s="61">
        <f t="shared" si="0"/>
        <v>0</v>
      </c>
    </row>
    <row r="11" spans="1:6" ht="15.75" thickBot="1">
      <c r="A11" s="53" t="s">
        <v>35</v>
      </c>
      <c r="B11" s="54">
        <v>4314</v>
      </c>
      <c r="C11" s="53" t="s">
        <v>4</v>
      </c>
      <c r="D11" s="54">
        <v>2876</v>
      </c>
      <c r="E11" s="48">
        <f>Лист4!C11</f>
        <v>4314</v>
      </c>
      <c r="F11" s="61">
        <f t="shared" si="0"/>
        <v>0</v>
      </c>
    </row>
    <row r="12" spans="1:6" ht="15.75" thickBot="1">
      <c r="A12" s="53" t="s">
        <v>77</v>
      </c>
      <c r="B12" s="54">
        <v>5568.58</v>
      </c>
      <c r="C12" s="53" t="s">
        <v>4</v>
      </c>
      <c r="D12" s="54">
        <v>2677.2</v>
      </c>
      <c r="E12" s="48">
        <f>Лист4!C12</f>
        <v>5568.58</v>
      </c>
      <c r="F12" s="61">
        <f t="shared" si="0"/>
        <v>0</v>
      </c>
    </row>
    <row r="13" spans="1:6" ht="15.75" thickBot="1">
      <c r="A13" s="53" t="s">
        <v>86</v>
      </c>
      <c r="B13" s="54">
        <v>491.52</v>
      </c>
      <c r="C13" s="53" t="s">
        <v>87</v>
      </c>
      <c r="D13" s="54">
        <v>1</v>
      </c>
      <c r="E13" s="48">
        <f>Лист4!C13</f>
        <v>491.52</v>
      </c>
      <c r="F13" s="61">
        <f t="shared" si="0"/>
        <v>0</v>
      </c>
    </row>
    <row r="14" spans="1:6" ht="15.75" thickBot="1">
      <c r="A14" s="53" t="s">
        <v>23</v>
      </c>
      <c r="B14" s="54">
        <v>5665.52</v>
      </c>
      <c r="C14" s="53" t="s">
        <v>24</v>
      </c>
      <c r="D14" s="54">
        <v>7</v>
      </c>
      <c r="E14" s="48">
        <f>Лист4!C14</f>
        <v>5665.52</v>
      </c>
      <c r="F14" s="61">
        <f t="shared" si="0"/>
        <v>0</v>
      </c>
    </row>
    <row r="15" spans="1:6" ht="15.75" thickBot="1">
      <c r="A15" s="53" t="s">
        <v>88</v>
      </c>
      <c r="B15" s="54">
        <v>818.72</v>
      </c>
      <c r="C15" s="53" t="s">
        <v>24</v>
      </c>
      <c r="D15" s="54">
        <v>2</v>
      </c>
      <c r="E15" s="48">
        <f>Лист4!C15</f>
        <v>818.72</v>
      </c>
      <c r="F15" s="61">
        <f t="shared" si="0"/>
        <v>0</v>
      </c>
    </row>
    <row r="16" spans="1:6" ht="15.75" thickBot="1">
      <c r="A16" s="53" t="s">
        <v>89</v>
      </c>
      <c r="B16" s="54">
        <v>71710.83</v>
      </c>
      <c r="C16" s="53" t="s">
        <v>90</v>
      </c>
      <c r="D16" s="54">
        <v>1</v>
      </c>
      <c r="E16" s="48">
        <f>Лист4!C16</f>
        <v>71710.83</v>
      </c>
      <c r="F16" s="61">
        <f t="shared" si="0"/>
        <v>0</v>
      </c>
    </row>
    <row r="17" spans="1:10" ht="15.75" thickBot="1">
      <c r="A17" s="53" t="s">
        <v>112</v>
      </c>
      <c r="B17" s="54">
        <v>67504.160000000003</v>
      </c>
      <c r="C17" s="53" t="s">
        <v>90</v>
      </c>
      <c r="D17" s="54">
        <v>1</v>
      </c>
      <c r="E17" s="48">
        <f>Лист4!C17</f>
        <v>67504.160000000003</v>
      </c>
      <c r="F17" s="61">
        <f t="shared" si="0"/>
        <v>0</v>
      </c>
    </row>
    <row r="18" spans="1:10" ht="15.75" thickBot="1">
      <c r="A18" s="53" t="s">
        <v>131</v>
      </c>
      <c r="B18" s="54">
        <v>67504.17</v>
      </c>
      <c r="C18" s="53" t="s">
        <v>90</v>
      </c>
      <c r="D18" s="54">
        <v>1</v>
      </c>
      <c r="E18" s="48">
        <f>Лист4!C18</f>
        <v>67504.17</v>
      </c>
      <c r="F18" s="61">
        <f t="shared" si="0"/>
        <v>0</v>
      </c>
    </row>
    <row r="19" spans="1:10" ht="15.75" thickBot="1">
      <c r="A19" s="53" t="s">
        <v>113</v>
      </c>
      <c r="B19" s="54">
        <v>2133.12</v>
      </c>
      <c r="C19" s="53" t="s">
        <v>6</v>
      </c>
      <c r="D19" s="54">
        <v>3</v>
      </c>
      <c r="E19" s="48">
        <f>Лист4!C19</f>
        <v>2133.12</v>
      </c>
      <c r="F19" s="61">
        <f t="shared" si="0"/>
        <v>0</v>
      </c>
    </row>
    <row r="20" spans="1:10" ht="15.75" thickBot="1">
      <c r="A20" s="53" t="s">
        <v>45</v>
      </c>
      <c r="B20" s="54">
        <v>1270.4000000000001</v>
      </c>
      <c r="C20" s="53" t="s">
        <v>44</v>
      </c>
      <c r="D20" s="54">
        <v>16</v>
      </c>
      <c r="E20" s="48">
        <f>Лист4!C20</f>
        <v>1270.4000000000001</v>
      </c>
      <c r="F20" s="61">
        <f t="shared" si="0"/>
        <v>0</v>
      </c>
    </row>
    <row r="21" spans="1:10" ht="15.75" thickBot="1">
      <c r="A21" s="53" t="s">
        <v>114</v>
      </c>
      <c r="B21" s="54">
        <v>461.22</v>
      </c>
      <c r="C21" s="53" t="s">
        <v>44</v>
      </c>
      <c r="D21" s="54">
        <v>2</v>
      </c>
      <c r="E21" s="48">
        <f>Лист4!C21</f>
        <v>461.22</v>
      </c>
      <c r="F21" s="61">
        <f t="shared" si="0"/>
        <v>0</v>
      </c>
    </row>
    <row r="22" spans="1:10" ht="15.75" thickBot="1">
      <c r="A22" s="53" t="s">
        <v>91</v>
      </c>
      <c r="B22" s="54">
        <v>2449.38</v>
      </c>
      <c r="C22" s="53" t="s">
        <v>6</v>
      </c>
      <c r="D22" s="54">
        <v>6</v>
      </c>
      <c r="E22" s="48">
        <f>Лист4!C22</f>
        <v>2449.38</v>
      </c>
      <c r="F22" s="61">
        <f t="shared" si="0"/>
        <v>0</v>
      </c>
      <c r="J22" s="48" t="s">
        <v>137</v>
      </c>
    </row>
    <row r="23" spans="1:10" s="50" customFormat="1" ht="15.75" thickBot="1">
      <c r="A23" s="63" t="s">
        <v>92</v>
      </c>
      <c r="B23" s="62">
        <v>1082653.33</v>
      </c>
      <c r="C23" s="63" t="s">
        <v>85</v>
      </c>
      <c r="D23" s="62">
        <v>1</v>
      </c>
      <c r="E23" s="50">
        <f>Лист4!C23</f>
        <v>1082653.33</v>
      </c>
      <c r="F23" s="64">
        <f t="shared" si="0"/>
        <v>0</v>
      </c>
      <c r="H23" s="64">
        <f>B23</f>
        <v>1082653.33</v>
      </c>
      <c r="J23" s="50">
        <v>300521.66666666669</v>
      </c>
    </row>
    <row r="24" spans="1:10" ht="15.75" thickBot="1">
      <c r="A24" s="53" t="s">
        <v>46</v>
      </c>
      <c r="B24" s="54">
        <v>666.76</v>
      </c>
      <c r="C24" s="53" t="s">
        <v>44</v>
      </c>
      <c r="D24" s="54">
        <v>2</v>
      </c>
      <c r="E24" s="48">
        <f>Лист4!C24</f>
        <v>666.76</v>
      </c>
      <c r="F24" s="61">
        <f t="shared" si="0"/>
        <v>0</v>
      </c>
      <c r="H24" s="51">
        <f>H23-J23-J24</f>
        <v>776909.9966666667</v>
      </c>
      <c r="J24" s="48">
        <v>5221.666666666667</v>
      </c>
    </row>
    <row r="25" spans="1:10" ht="15.75" thickBot="1">
      <c r="A25" s="53" t="s">
        <v>115</v>
      </c>
      <c r="B25" s="54">
        <v>385.59</v>
      </c>
      <c r="C25" s="53" t="s">
        <v>44</v>
      </c>
      <c r="D25" s="54">
        <v>1</v>
      </c>
      <c r="E25" s="48">
        <f>Лист4!C25</f>
        <v>385.59</v>
      </c>
      <c r="F25" s="61">
        <f t="shared" si="0"/>
        <v>0</v>
      </c>
    </row>
    <row r="26" spans="1:10" ht="15.75" thickBot="1">
      <c r="A26" s="53" t="s">
        <v>78</v>
      </c>
      <c r="B26" s="54">
        <v>1128.43</v>
      </c>
      <c r="C26" s="53" t="s">
        <v>4</v>
      </c>
      <c r="D26" s="54">
        <v>66378</v>
      </c>
      <c r="E26" s="48">
        <f>Лист4!C26</f>
        <v>1128.43</v>
      </c>
      <c r="F26" s="61">
        <f t="shared" si="0"/>
        <v>0</v>
      </c>
    </row>
    <row r="27" spans="1:10" ht="15.75" thickBot="1">
      <c r="A27" s="53" t="s">
        <v>79</v>
      </c>
      <c r="B27" s="54">
        <v>1128.43</v>
      </c>
      <c r="C27" s="53" t="s">
        <v>4</v>
      </c>
      <c r="D27" s="54">
        <v>66378</v>
      </c>
      <c r="E27" s="48">
        <f>Лист4!C27</f>
        <v>1128.43</v>
      </c>
      <c r="F27" s="61">
        <f t="shared" si="0"/>
        <v>0</v>
      </c>
    </row>
    <row r="28" spans="1:10" ht="15.75" thickBot="1">
      <c r="A28" s="53" t="s">
        <v>93</v>
      </c>
      <c r="B28" s="54">
        <v>1525.72</v>
      </c>
      <c r="C28" s="53" t="s">
        <v>90</v>
      </c>
      <c r="D28" s="54">
        <v>4</v>
      </c>
      <c r="E28" s="48">
        <f>Лист4!C28</f>
        <v>1525.72</v>
      </c>
      <c r="F28" s="61">
        <f t="shared" si="0"/>
        <v>0</v>
      </c>
    </row>
    <row r="29" spans="1:10" ht="15.75" thickBot="1">
      <c r="A29" s="53" t="s">
        <v>94</v>
      </c>
      <c r="B29" s="54">
        <v>597.87</v>
      </c>
      <c r="C29" s="53" t="s">
        <v>44</v>
      </c>
      <c r="D29" s="54">
        <v>3</v>
      </c>
      <c r="E29" s="48">
        <f>Лист4!C29</f>
        <v>597.87</v>
      </c>
      <c r="F29" s="61">
        <f t="shared" si="0"/>
        <v>0</v>
      </c>
    </row>
    <row r="30" spans="1:10" ht="15.75" thickBot="1">
      <c r="A30" s="53" t="s">
        <v>95</v>
      </c>
      <c r="B30" s="54">
        <v>1117.43</v>
      </c>
      <c r="C30" s="53" t="s">
        <v>44</v>
      </c>
      <c r="D30" s="54">
        <v>1</v>
      </c>
      <c r="E30" s="48">
        <f>Лист4!C30</f>
        <v>1117.43</v>
      </c>
      <c r="F30" s="61">
        <f t="shared" si="0"/>
        <v>0</v>
      </c>
    </row>
    <row r="31" spans="1:10" ht="15.75" thickBot="1">
      <c r="A31" s="53" t="s">
        <v>47</v>
      </c>
      <c r="B31" s="54">
        <v>18395.52</v>
      </c>
      <c r="C31" s="53" t="s">
        <v>6</v>
      </c>
      <c r="D31" s="54">
        <v>132</v>
      </c>
      <c r="E31" s="48">
        <f>Лист4!C31</f>
        <v>18395.52</v>
      </c>
      <c r="F31" s="61">
        <f>B31-E31</f>
        <v>0</v>
      </c>
    </row>
    <row r="32" spans="1:10" ht="15.75" thickBot="1">
      <c r="A32" s="53" t="s">
        <v>96</v>
      </c>
      <c r="B32" s="54">
        <v>362.16</v>
      </c>
      <c r="C32" s="53" t="s">
        <v>6</v>
      </c>
      <c r="D32" s="54">
        <v>3</v>
      </c>
      <c r="E32" s="48">
        <f>Лист4!C32</f>
        <v>362.16</v>
      </c>
      <c r="F32" s="61">
        <f t="shared" si="0"/>
        <v>0</v>
      </c>
    </row>
    <row r="33" spans="1:6" ht="15.75" thickBot="1">
      <c r="A33" s="53" t="s">
        <v>116</v>
      </c>
      <c r="B33" s="54">
        <v>872.6</v>
      </c>
      <c r="C33" s="53" t="s">
        <v>6</v>
      </c>
      <c r="D33" s="54">
        <v>4</v>
      </c>
      <c r="E33" s="48">
        <f>Лист4!C33</f>
        <v>872.6</v>
      </c>
      <c r="F33" s="61">
        <f t="shared" si="0"/>
        <v>0</v>
      </c>
    </row>
    <row r="34" spans="1:6" ht="15.75" thickBot="1">
      <c r="A34" s="53" t="s">
        <v>48</v>
      </c>
      <c r="B34" s="54">
        <v>1875.42</v>
      </c>
      <c r="C34" s="53" t="s">
        <v>6</v>
      </c>
      <c r="D34" s="54">
        <v>6</v>
      </c>
      <c r="E34" s="48">
        <f>Лист4!C34</f>
        <v>1875.42</v>
      </c>
      <c r="F34" s="61">
        <f t="shared" si="0"/>
        <v>0</v>
      </c>
    </row>
    <row r="35" spans="1:6" ht="15.75" thickBot="1">
      <c r="A35" s="53" t="s">
        <v>97</v>
      </c>
      <c r="B35" s="54">
        <v>1092.8599999999999</v>
      </c>
      <c r="C35" s="53" t="s">
        <v>44</v>
      </c>
      <c r="D35" s="54">
        <v>2</v>
      </c>
      <c r="E35" s="48">
        <f>Лист4!C35</f>
        <v>1092.8599999999999</v>
      </c>
      <c r="F35" s="61">
        <f t="shared" si="0"/>
        <v>0</v>
      </c>
    </row>
    <row r="36" spans="1:6" ht="15.75" thickBot="1">
      <c r="A36" s="53" t="s">
        <v>49</v>
      </c>
      <c r="B36" s="54">
        <v>21366.400000000001</v>
      </c>
      <c r="C36" s="53" t="s">
        <v>4</v>
      </c>
      <c r="D36" s="54">
        <v>40</v>
      </c>
      <c r="E36" s="48">
        <f>Лист4!C36</f>
        <v>21366.400000000001</v>
      </c>
      <c r="F36" s="61">
        <f t="shared" si="0"/>
        <v>0</v>
      </c>
    </row>
    <row r="37" spans="1:6" ht="15.75" thickBot="1">
      <c r="A37" s="53" t="s">
        <v>117</v>
      </c>
      <c r="B37" s="54">
        <v>506.62</v>
      </c>
      <c r="C37" s="53" t="s">
        <v>44</v>
      </c>
      <c r="D37" s="54">
        <v>1</v>
      </c>
      <c r="E37" s="48">
        <f>Лист4!C37</f>
        <v>506.62</v>
      </c>
      <c r="F37" s="61">
        <f t="shared" si="0"/>
        <v>0</v>
      </c>
    </row>
    <row r="38" spans="1:6" ht="15.75" thickBot="1">
      <c r="A38" s="53" t="s">
        <v>98</v>
      </c>
      <c r="B38" s="54">
        <v>4928.88</v>
      </c>
      <c r="C38" s="53" t="s">
        <v>44</v>
      </c>
      <c r="D38" s="54">
        <v>24</v>
      </c>
      <c r="E38" s="48">
        <f>Лист4!C38</f>
        <v>4928.88</v>
      </c>
      <c r="F38" s="61">
        <f t="shared" si="0"/>
        <v>0</v>
      </c>
    </row>
    <row r="39" spans="1:6" ht="15.75" thickBot="1">
      <c r="A39" s="53" t="s">
        <v>99</v>
      </c>
      <c r="B39" s="54">
        <v>15973.5</v>
      </c>
      <c r="C39" s="53" t="s">
        <v>24</v>
      </c>
      <c r="D39" s="54">
        <v>23</v>
      </c>
      <c r="E39" s="48">
        <f>Лист4!C39</f>
        <v>15973.5</v>
      </c>
      <c r="F39" s="61">
        <f t="shared" si="0"/>
        <v>0</v>
      </c>
    </row>
    <row r="40" spans="1:6" ht="15.75" thickBot="1">
      <c r="A40" s="53" t="s">
        <v>100</v>
      </c>
      <c r="B40" s="54">
        <v>753.93</v>
      </c>
      <c r="C40" s="53" t="s">
        <v>44</v>
      </c>
      <c r="D40" s="54">
        <v>1</v>
      </c>
      <c r="E40" s="48">
        <f>Лист4!C40</f>
        <v>753.93</v>
      </c>
      <c r="F40" s="61">
        <f t="shared" si="0"/>
        <v>0</v>
      </c>
    </row>
    <row r="41" spans="1:6" ht="15.75" thickBot="1">
      <c r="A41" s="53" t="s">
        <v>50</v>
      </c>
      <c r="B41" s="54">
        <v>609.99</v>
      </c>
      <c r="C41" s="53" t="s">
        <v>44</v>
      </c>
      <c r="D41" s="54">
        <v>1</v>
      </c>
      <c r="E41" s="48">
        <f>Лист4!C41</f>
        <v>609.99</v>
      </c>
      <c r="F41" s="61">
        <f t="shared" si="0"/>
        <v>0</v>
      </c>
    </row>
    <row r="42" spans="1:6" ht="15.75" thickBot="1">
      <c r="A42" s="53" t="s">
        <v>51</v>
      </c>
      <c r="B42" s="54">
        <v>9350.4</v>
      </c>
      <c r="C42" s="53" t="s">
        <v>44</v>
      </c>
      <c r="D42" s="54">
        <v>2</v>
      </c>
      <c r="E42" s="48">
        <f>Лист4!C42</f>
        <v>9350.4</v>
      </c>
      <c r="F42" s="61">
        <f t="shared" si="0"/>
        <v>0</v>
      </c>
    </row>
    <row r="43" spans="1:6" ht="15.75" thickBot="1">
      <c r="A43" s="53" t="s">
        <v>101</v>
      </c>
      <c r="B43" s="54">
        <v>9630</v>
      </c>
      <c r="C43" s="53" t="s">
        <v>6</v>
      </c>
      <c r="D43" s="54">
        <v>6</v>
      </c>
      <c r="E43" s="48">
        <f>Лист4!C43</f>
        <v>9630</v>
      </c>
      <c r="F43" s="61">
        <f t="shared" si="0"/>
        <v>0</v>
      </c>
    </row>
    <row r="44" spans="1:6" ht="15.75" thickBot="1">
      <c r="A44" s="53" t="s">
        <v>102</v>
      </c>
      <c r="B44" s="54">
        <v>1096</v>
      </c>
      <c r="C44" s="53" t="s">
        <v>6</v>
      </c>
      <c r="D44" s="54">
        <v>1</v>
      </c>
      <c r="E44" s="48">
        <f>Лист4!C44</f>
        <v>1096</v>
      </c>
      <c r="F44" s="61">
        <f t="shared" si="0"/>
        <v>0</v>
      </c>
    </row>
    <row r="45" spans="1:6" ht="15.75" thickBot="1">
      <c r="A45" s="53" t="s">
        <v>75</v>
      </c>
      <c r="B45" s="54">
        <v>60403.98</v>
      </c>
      <c r="C45" s="53" t="s">
        <v>6</v>
      </c>
      <c r="D45" s="54">
        <v>66378</v>
      </c>
      <c r="E45" s="48">
        <f>Лист4!C45</f>
        <v>60403.98</v>
      </c>
      <c r="F45" s="61">
        <f t="shared" si="0"/>
        <v>0</v>
      </c>
    </row>
    <row r="46" spans="1:6" ht="15.75" thickBot="1">
      <c r="A46" s="53" t="s">
        <v>76</v>
      </c>
      <c r="B46" s="54">
        <v>63722.879999999997</v>
      </c>
      <c r="C46" s="53" t="s">
        <v>4</v>
      </c>
      <c r="D46" s="54">
        <v>66378</v>
      </c>
      <c r="E46" s="48">
        <f>Лист4!C46</f>
        <v>63722.879999999997</v>
      </c>
      <c r="F46" s="61">
        <f t="shared" si="0"/>
        <v>0</v>
      </c>
    </row>
    <row r="47" spans="1:6" ht="15.75" thickBot="1">
      <c r="A47" s="53" t="s">
        <v>73</v>
      </c>
      <c r="B47" s="54">
        <v>268830.90000000002</v>
      </c>
      <c r="C47" s="53" t="s">
        <v>4</v>
      </c>
      <c r="D47" s="54">
        <v>66378</v>
      </c>
      <c r="E47" s="48">
        <f>Лист4!C47</f>
        <v>268830.90000000002</v>
      </c>
      <c r="F47" s="61">
        <f t="shared" si="0"/>
        <v>0</v>
      </c>
    </row>
    <row r="48" spans="1:6" ht="15.75" thickBot="1">
      <c r="A48" s="53" t="s">
        <v>74</v>
      </c>
      <c r="B48" s="54">
        <v>276132.47999999998</v>
      </c>
      <c r="C48" s="53" t="s">
        <v>4</v>
      </c>
      <c r="D48" s="54">
        <v>66378</v>
      </c>
      <c r="E48" s="48">
        <f>Лист4!C48</f>
        <v>276132.47999999998</v>
      </c>
      <c r="F48" s="61">
        <f t="shared" si="0"/>
        <v>0</v>
      </c>
    </row>
    <row r="49" spans="1:6" ht="15.75" thickBot="1">
      <c r="A49" s="53" t="s">
        <v>56</v>
      </c>
      <c r="B49" s="54">
        <v>117489.41</v>
      </c>
      <c r="C49" s="53" t="s">
        <v>4</v>
      </c>
      <c r="D49" s="54">
        <v>66378.2</v>
      </c>
      <c r="E49" s="48">
        <f>Лист4!C49</f>
        <v>117489.41</v>
      </c>
      <c r="F49" s="61">
        <f t="shared" si="0"/>
        <v>0</v>
      </c>
    </row>
    <row r="50" spans="1:6" ht="15.75" thickBot="1">
      <c r="A50" s="53" t="s">
        <v>57</v>
      </c>
      <c r="B50" s="54">
        <v>135425.19</v>
      </c>
      <c r="C50" s="53" t="s">
        <v>4</v>
      </c>
      <c r="D50" s="54">
        <v>66382.8</v>
      </c>
      <c r="E50" s="48">
        <f>Лист4!C50</f>
        <v>135425.19</v>
      </c>
      <c r="F50" s="61">
        <f t="shared" si="0"/>
        <v>0</v>
      </c>
    </row>
    <row r="51" spans="1:6" ht="15.75" thickBot="1">
      <c r="A51" s="53" t="s">
        <v>80</v>
      </c>
      <c r="B51" s="54">
        <v>123463.45</v>
      </c>
      <c r="C51" s="53" t="s">
        <v>4</v>
      </c>
      <c r="D51" s="54">
        <v>66378.2</v>
      </c>
      <c r="E51" s="48">
        <f>Лист4!C51</f>
        <v>123463.45</v>
      </c>
      <c r="F51" s="61">
        <f t="shared" si="0"/>
        <v>0</v>
      </c>
    </row>
    <row r="52" spans="1:6" ht="15.75" thickBot="1">
      <c r="A52" s="53" t="s">
        <v>81</v>
      </c>
      <c r="B52" s="54">
        <v>108426.99</v>
      </c>
      <c r="C52" s="53" t="s">
        <v>4</v>
      </c>
      <c r="D52" s="54">
        <v>51631.9</v>
      </c>
      <c r="E52" s="48">
        <f>Лист4!C52</f>
        <v>108426.99</v>
      </c>
      <c r="F52" s="61">
        <f>B52-E52</f>
        <v>0</v>
      </c>
    </row>
    <row r="53" spans="1:6" ht="15.75" thickBot="1">
      <c r="A53" s="53" t="s">
        <v>103</v>
      </c>
      <c r="B53" s="54">
        <v>3627.4</v>
      </c>
      <c r="C53" s="53" t="s">
        <v>24</v>
      </c>
      <c r="D53" s="54">
        <v>5</v>
      </c>
      <c r="E53" s="48">
        <f>Лист4!C53</f>
        <v>3627.4</v>
      </c>
      <c r="F53" s="61">
        <f t="shared" si="0"/>
        <v>0</v>
      </c>
    </row>
    <row r="54" spans="1:6" ht="15.75" thickBot="1">
      <c r="A54" s="53" t="s">
        <v>54</v>
      </c>
      <c r="B54" s="54">
        <v>262193.09999999998</v>
      </c>
      <c r="C54" s="53" t="s">
        <v>6</v>
      </c>
      <c r="D54" s="54">
        <v>66378</v>
      </c>
      <c r="E54" s="48">
        <f>Лист4!C54</f>
        <v>262193.09999999998</v>
      </c>
      <c r="F54" s="61">
        <f t="shared" si="0"/>
        <v>0</v>
      </c>
    </row>
    <row r="55" spans="1:6" ht="15.75" thickBot="1">
      <c r="A55" s="53" t="s">
        <v>55</v>
      </c>
      <c r="B55" s="54">
        <v>273477.36</v>
      </c>
      <c r="C55" s="53" t="s">
        <v>4</v>
      </c>
      <c r="D55" s="54">
        <v>66378</v>
      </c>
      <c r="E55" s="48">
        <f>Лист4!C55</f>
        <v>273477.36</v>
      </c>
      <c r="F55" s="61">
        <f t="shared" si="0"/>
        <v>0</v>
      </c>
    </row>
    <row r="56" spans="1:6" ht="15.75" thickBot="1">
      <c r="A56" s="53" t="s">
        <v>82</v>
      </c>
      <c r="B56" s="54">
        <v>1461.94</v>
      </c>
      <c r="C56" s="53" t="s">
        <v>44</v>
      </c>
      <c r="D56" s="54">
        <v>1</v>
      </c>
      <c r="E56" s="48">
        <f>Лист4!C56</f>
        <v>1461.94</v>
      </c>
      <c r="F56" s="61">
        <f t="shared" si="0"/>
        <v>0</v>
      </c>
    </row>
    <row r="57" spans="1:6" ht="15.75" thickBot="1">
      <c r="A57" s="53" t="s">
        <v>118</v>
      </c>
      <c r="B57" s="54">
        <v>709.58</v>
      </c>
      <c r="C57" s="53" t="s">
        <v>44</v>
      </c>
      <c r="D57" s="54">
        <v>1</v>
      </c>
      <c r="E57" s="48">
        <f>Лист4!C57</f>
        <v>709.58</v>
      </c>
      <c r="F57" s="61">
        <f t="shared" si="0"/>
        <v>0</v>
      </c>
    </row>
    <row r="58" spans="1:6" ht="15.75" thickBot="1">
      <c r="A58" s="53" t="s">
        <v>52</v>
      </c>
      <c r="B58" s="54">
        <v>1032.8499999999999</v>
      </c>
      <c r="C58" s="53" t="s">
        <v>5</v>
      </c>
      <c r="D58" s="54">
        <v>1</v>
      </c>
      <c r="E58" s="48">
        <f>Лист4!C58</f>
        <v>1032.8499999999999</v>
      </c>
      <c r="F58" s="61">
        <f t="shared" si="0"/>
        <v>0</v>
      </c>
    </row>
    <row r="59" spans="1:6" ht="15.75" thickBot="1">
      <c r="A59" s="53" t="s">
        <v>52</v>
      </c>
      <c r="B59" s="54">
        <v>5164.25</v>
      </c>
      <c r="C59" s="53" t="s">
        <v>5</v>
      </c>
      <c r="D59" s="54">
        <v>5</v>
      </c>
      <c r="E59" s="48">
        <f>Лист4!C59</f>
        <v>5164.25</v>
      </c>
      <c r="F59" s="61">
        <f t="shared" si="0"/>
        <v>0</v>
      </c>
    </row>
    <row r="60" spans="1:6" ht="15.75" thickBot="1">
      <c r="A60" s="53" t="s">
        <v>31</v>
      </c>
      <c r="B60" s="54">
        <v>514.02</v>
      </c>
      <c r="C60" s="53" t="s">
        <v>44</v>
      </c>
      <c r="D60" s="54">
        <v>3</v>
      </c>
      <c r="E60" s="48">
        <f>Лист4!C60</f>
        <v>514.02</v>
      </c>
      <c r="F60" s="61">
        <f t="shared" si="0"/>
        <v>0</v>
      </c>
    </row>
    <row r="61" spans="1:6" ht="15.75" thickBot="1">
      <c r="A61" s="53" t="s">
        <v>119</v>
      </c>
      <c r="B61" s="54">
        <v>5016.2</v>
      </c>
      <c r="C61" s="53" t="s">
        <v>4</v>
      </c>
      <c r="D61" s="54">
        <v>1</v>
      </c>
      <c r="E61" s="48">
        <f>Лист4!C61</f>
        <v>5016.2</v>
      </c>
      <c r="F61" s="61">
        <f t="shared" si="0"/>
        <v>0</v>
      </c>
    </row>
    <row r="62" spans="1:6" ht="15.75" thickBot="1">
      <c r="A62" s="53" t="s">
        <v>69</v>
      </c>
      <c r="B62" s="54">
        <v>7965.36</v>
      </c>
      <c r="C62" s="53" t="s">
        <v>4</v>
      </c>
      <c r="D62" s="54">
        <v>66378</v>
      </c>
      <c r="E62" s="48">
        <f>Лист4!C62</f>
        <v>7965.36</v>
      </c>
      <c r="F62" s="61">
        <f t="shared" si="0"/>
        <v>0</v>
      </c>
    </row>
    <row r="63" spans="1:6" ht="15.75" thickBot="1">
      <c r="A63" s="53" t="s">
        <v>70</v>
      </c>
      <c r="B63" s="54">
        <v>7965.36</v>
      </c>
      <c r="C63" s="53" t="s">
        <v>4</v>
      </c>
      <c r="D63" s="54">
        <v>66378</v>
      </c>
      <c r="E63" s="48">
        <f>Лист4!C63</f>
        <v>7965.36</v>
      </c>
      <c r="F63" s="61">
        <f t="shared" si="0"/>
        <v>0</v>
      </c>
    </row>
    <row r="64" spans="1:6" ht="15.75" thickBot="1">
      <c r="A64" s="53" t="s">
        <v>104</v>
      </c>
      <c r="B64" s="54">
        <v>83409.509999999995</v>
      </c>
      <c r="C64" s="53" t="s">
        <v>105</v>
      </c>
      <c r="D64" s="54">
        <v>29</v>
      </c>
      <c r="E64" s="48">
        <f>Лист4!C64</f>
        <v>83409.509999999995</v>
      </c>
      <c r="F64" s="61">
        <f t="shared" si="0"/>
        <v>0</v>
      </c>
    </row>
    <row r="65" spans="1:6" ht="15.75" thickBot="1">
      <c r="A65" s="53" t="s">
        <v>106</v>
      </c>
      <c r="B65" s="54">
        <v>4912.9799999999996</v>
      </c>
      <c r="C65" s="53" t="s">
        <v>107</v>
      </c>
      <c r="D65" s="54">
        <v>2</v>
      </c>
      <c r="E65" s="48">
        <f>Лист4!C65</f>
        <v>4912.9799999999996</v>
      </c>
      <c r="F65" s="61">
        <f t="shared" si="0"/>
        <v>0</v>
      </c>
    </row>
    <row r="66" spans="1:6" ht="15.75" thickBot="1">
      <c r="A66" s="53" t="s">
        <v>108</v>
      </c>
      <c r="B66" s="54">
        <v>1104.68</v>
      </c>
      <c r="C66" s="53" t="s">
        <v>107</v>
      </c>
      <c r="D66" s="54">
        <v>1</v>
      </c>
      <c r="E66" s="48">
        <f>Лист4!C66</f>
        <v>1104.68</v>
      </c>
      <c r="F66" s="61">
        <f>B66-E66</f>
        <v>0</v>
      </c>
    </row>
    <row r="67" spans="1:6" ht="15.75" thickBot="1">
      <c r="A67" s="53" t="s">
        <v>71</v>
      </c>
      <c r="B67" s="54">
        <v>84300.06</v>
      </c>
      <c r="C67" s="53" t="s">
        <v>4</v>
      </c>
      <c r="D67" s="54">
        <v>66378</v>
      </c>
      <c r="E67" s="48">
        <f>Лист4!C67</f>
        <v>84300.06</v>
      </c>
      <c r="F67" s="61">
        <f t="shared" si="0"/>
        <v>0</v>
      </c>
    </row>
    <row r="68" spans="1:6" ht="15.75" thickBot="1">
      <c r="A68" s="53" t="s">
        <v>72</v>
      </c>
      <c r="B68" s="54">
        <v>84300.06</v>
      </c>
      <c r="C68" s="53" t="s">
        <v>4</v>
      </c>
      <c r="D68" s="54">
        <v>66378</v>
      </c>
      <c r="E68" s="48">
        <f>Лист4!C68</f>
        <v>84300.06</v>
      </c>
      <c r="F68" s="61">
        <f t="shared" si="0"/>
        <v>0</v>
      </c>
    </row>
    <row r="69" spans="1:6" ht="15.75" thickBot="1">
      <c r="A69" s="53" t="s">
        <v>120</v>
      </c>
      <c r="B69" s="54">
        <v>590.94000000000005</v>
      </c>
      <c r="C69" s="53" t="s">
        <v>121</v>
      </c>
      <c r="D69" s="54">
        <v>1</v>
      </c>
      <c r="E69" s="48">
        <f>Лист4!C69</f>
        <v>590.94000000000005</v>
      </c>
      <c r="F69" s="61">
        <f t="shared" si="0"/>
        <v>0</v>
      </c>
    </row>
    <row r="70" spans="1:6" ht="15.75" thickBot="1">
      <c r="A70" s="53" t="s">
        <v>132</v>
      </c>
      <c r="B70" s="62">
        <v>45051</v>
      </c>
      <c r="C70" s="53" t="s">
        <v>85</v>
      </c>
      <c r="D70" s="54">
        <v>1</v>
      </c>
      <c r="E70" s="48">
        <f>Лист4!C70</f>
        <v>247.54</v>
      </c>
      <c r="F70" s="61">
        <f t="shared" si="0"/>
        <v>44803.46</v>
      </c>
    </row>
    <row r="71" spans="1:6" ht="15.75" thickBot="1">
      <c r="A71" s="53" t="s">
        <v>122</v>
      </c>
      <c r="B71" s="54">
        <v>247.54</v>
      </c>
      <c r="C71" s="53" t="s">
        <v>123</v>
      </c>
      <c r="D71" s="54">
        <v>1</v>
      </c>
      <c r="E71" s="48">
        <f>Лист4!C70</f>
        <v>247.54</v>
      </c>
      <c r="F71" s="61">
        <f t="shared" ref="F71:F80" si="1">B71-E71</f>
        <v>0</v>
      </c>
    </row>
    <row r="72" spans="1:6" ht="15.75" thickBot="1">
      <c r="A72" s="53" t="s">
        <v>133</v>
      </c>
      <c r="B72" s="62">
        <v>5222</v>
      </c>
      <c r="C72" s="53" t="s">
        <v>85</v>
      </c>
      <c r="D72" s="54">
        <v>1</v>
      </c>
      <c r="E72" s="48">
        <f>Лист4!C71</f>
        <v>409.39</v>
      </c>
      <c r="F72" s="61">
        <f t="shared" si="1"/>
        <v>4812.6099999999997</v>
      </c>
    </row>
    <row r="73" spans="1:6" ht="15.75" thickBot="1">
      <c r="A73" s="53" t="s">
        <v>109</v>
      </c>
      <c r="B73" s="54">
        <v>409.39</v>
      </c>
      <c r="C73" s="53" t="s">
        <v>110</v>
      </c>
      <c r="D73" s="54">
        <v>1</v>
      </c>
      <c r="E73" s="48">
        <f>Лист4!C71</f>
        <v>409.39</v>
      </c>
      <c r="F73" s="61">
        <f t="shared" si="1"/>
        <v>0</v>
      </c>
    </row>
    <row r="74" spans="1:6" ht="15.75" thickBot="1">
      <c r="A74" s="53" t="s">
        <v>134</v>
      </c>
      <c r="B74" s="62">
        <v>16358</v>
      </c>
      <c r="C74" s="53" t="s">
        <v>90</v>
      </c>
      <c r="D74" s="54">
        <v>1</v>
      </c>
      <c r="E74" s="48">
        <f>Лист4!C72</f>
        <v>9987.35</v>
      </c>
      <c r="F74" s="61">
        <f t="shared" si="1"/>
        <v>6370.65</v>
      </c>
    </row>
    <row r="75" spans="1:6" ht="15.75" thickBot="1">
      <c r="A75" s="53" t="s">
        <v>135</v>
      </c>
      <c r="B75" s="62">
        <v>30860</v>
      </c>
      <c r="C75" s="53" t="s">
        <v>85</v>
      </c>
      <c r="D75" s="54">
        <v>1</v>
      </c>
      <c r="E75" s="48">
        <f>Лист4!C73</f>
        <v>4434</v>
      </c>
      <c r="F75" s="61">
        <f t="shared" si="1"/>
        <v>26426</v>
      </c>
    </row>
    <row r="76" spans="1:6" ht="15.75" thickBot="1">
      <c r="A76" s="53" t="s">
        <v>136</v>
      </c>
      <c r="B76" s="62">
        <v>15764</v>
      </c>
      <c r="C76" s="53" t="s">
        <v>85</v>
      </c>
      <c r="D76" s="54">
        <v>1</v>
      </c>
      <c r="E76" s="48">
        <f>Лист4!C74</f>
        <v>150.4</v>
      </c>
      <c r="F76" s="61">
        <f t="shared" si="1"/>
        <v>15613.6</v>
      </c>
    </row>
    <row r="77" spans="1:6" ht="15.75" thickBot="1">
      <c r="A77" s="53" t="s">
        <v>83</v>
      </c>
      <c r="B77" s="54">
        <v>9987.35</v>
      </c>
      <c r="C77" s="53" t="s">
        <v>44</v>
      </c>
      <c r="D77" s="54">
        <v>5</v>
      </c>
      <c r="E77" s="48">
        <f>Лист4!C75</f>
        <v>28363.200000000001</v>
      </c>
      <c r="F77" s="61">
        <f t="shared" si="1"/>
        <v>-18375.849999999999</v>
      </c>
    </row>
    <row r="78" spans="1:6" ht="15.75" thickBot="1">
      <c r="A78" s="53" t="s">
        <v>124</v>
      </c>
      <c r="B78" s="54">
        <v>4434</v>
      </c>
      <c r="C78" s="53" t="s">
        <v>34</v>
      </c>
      <c r="D78" s="54">
        <v>1</v>
      </c>
      <c r="E78" s="48">
        <f>Лист4!C76</f>
        <v>3543200.4100000006</v>
      </c>
      <c r="F78" s="61">
        <f t="shared" si="1"/>
        <v>-3538766.4100000006</v>
      </c>
    </row>
    <row r="79" spans="1:6" ht="15.75" thickBot="1">
      <c r="A79" s="53" t="s">
        <v>111</v>
      </c>
      <c r="B79" s="54">
        <v>150.4</v>
      </c>
      <c r="C79" s="53" t="s">
        <v>6</v>
      </c>
      <c r="D79" s="54">
        <v>0.1</v>
      </c>
      <c r="E79" s="48">
        <f>Лист4!C77</f>
        <v>0</v>
      </c>
      <c r="F79" s="61">
        <f t="shared" si="1"/>
        <v>150.4</v>
      </c>
    </row>
    <row r="80" spans="1:6" ht="15.75" thickBot="1">
      <c r="A80" s="53" t="s">
        <v>125</v>
      </c>
      <c r="B80" s="54">
        <v>28363.200000000001</v>
      </c>
      <c r="C80" s="53" t="s">
        <v>4</v>
      </c>
      <c r="D80" s="54">
        <v>120</v>
      </c>
      <c r="E80" s="48">
        <f>Лист4!C79</f>
        <v>0</v>
      </c>
      <c r="F80" s="61">
        <f t="shared" si="1"/>
        <v>28363.200000000001</v>
      </c>
    </row>
    <row r="81" spans="1:4" ht="15.75" thickBot="1">
      <c r="A81" s="53"/>
      <c r="B81" s="57">
        <f>SUM(B6:B80)</f>
        <v>3656455.4100000006</v>
      </c>
      <c r="C81" s="53"/>
      <c r="D81" s="54"/>
    </row>
    <row r="84" spans="1:4">
      <c r="A84" s="48">
        <v>2806420.5929268296</v>
      </c>
    </row>
    <row r="85" spans="1:4">
      <c r="A85" s="51">
        <f>B81-A84</f>
        <v>850034.81707317103</v>
      </c>
      <c r="B85" s="48">
        <v>113255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0"/>
  <sheetViews>
    <sheetView workbookViewId="0">
      <selection activeCell="C80" sqref="C80"/>
    </sheetView>
  </sheetViews>
  <sheetFormatPr defaultRowHeight="15"/>
  <cols>
    <col min="1" max="1" width="70.5703125" style="48" customWidth="1"/>
    <col min="2" max="2" width="70.5703125" style="48" hidden="1" customWidth="1"/>
    <col min="3" max="3" width="12.5703125" style="48" customWidth="1"/>
    <col min="4" max="4" width="20.5703125" style="48" customWidth="1"/>
    <col min="5" max="5" width="12.5703125" style="48" customWidth="1"/>
    <col min="6" max="16384" width="9.140625" style="48"/>
  </cols>
  <sheetData>
    <row r="2" spans="1:5">
      <c r="A2" s="48" t="s">
        <v>128</v>
      </c>
    </row>
    <row r="3" spans="1:5">
      <c r="A3" s="48" t="s">
        <v>129</v>
      </c>
    </row>
    <row r="4" spans="1:5" ht="15.75" thickBot="1"/>
    <row r="5" spans="1:5" ht="15.75" thickBot="1">
      <c r="A5" s="49" t="s">
        <v>38</v>
      </c>
      <c r="B5" s="49"/>
      <c r="C5" s="49" t="s">
        <v>130</v>
      </c>
      <c r="D5" s="49" t="s">
        <v>37</v>
      </c>
      <c r="E5" s="49" t="s">
        <v>36</v>
      </c>
    </row>
    <row r="6" spans="1:5" s="60" customFormat="1" ht="15.75" thickBot="1">
      <c r="A6" s="58" t="s">
        <v>66</v>
      </c>
      <c r="B6" s="58"/>
      <c r="C6" s="59">
        <v>20112.37</v>
      </c>
      <c r="D6" s="58" t="s">
        <v>13</v>
      </c>
      <c r="E6" s="59">
        <v>311</v>
      </c>
    </row>
    <row r="7" spans="1:5" s="60" customFormat="1" ht="15.75" thickBot="1">
      <c r="A7" s="58" t="s">
        <v>42</v>
      </c>
      <c r="B7" s="58"/>
      <c r="C7" s="59">
        <v>13611.6</v>
      </c>
      <c r="D7" s="58" t="s">
        <v>43</v>
      </c>
      <c r="E7" s="59">
        <v>24</v>
      </c>
    </row>
    <row r="8" spans="1:5" s="60" customFormat="1" ht="15.75" thickBot="1">
      <c r="A8" s="58" t="s">
        <v>67</v>
      </c>
      <c r="B8" s="58"/>
      <c r="C8" s="59">
        <v>9292.92</v>
      </c>
      <c r="D8" s="58" t="s">
        <v>4</v>
      </c>
      <c r="E8" s="59">
        <v>66378</v>
      </c>
    </row>
    <row r="9" spans="1:5" s="60" customFormat="1" ht="15.75" thickBot="1">
      <c r="A9" s="58" t="s">
        <v>68</v>
      </c>
      <c r="B9" s="58"/>
      <c r="C9" s="59">
        <v>9292.92</v>
      </c>
      <c r="D9" s="58" t="s">
        <v>4</v>
      </c>
      <c r="E9" s="59">
        <v>66378</v>
      </c>
    </row>
    <row r="10" spans="1:5" s="60" customFormat="1" ht="15.75" thickBot="1">
      <c r="A10" s="58" t="s">
        <v>84</v>
      </c>
      <c r="B10" s="58"/>
      <c r="C10" s="59">
        <v>59748.33</v>
      </c>
      <c r="D10" s="58" t="s">
        <v>85</v>
      </c>
      <c r="E10" s="59">
        <v>1</v>
      </c>
    </row>
    <row r="11" spans="1:5" s="60" customFormat="1" ht="15.75" thickBot="1">
      <c r="A11" s="58" t="s">
        <v>35</v>
      </c>
      <c r="B11" s="58"/>
      <c r="C11" s="59">
        <v>4314</v>
      </c>
      <c r="D11" s="58" t="s">
        <v>4</v>
      </c>
      <c r="E11" s="59">
        <v>2876</v>
      </c>
    </row>
    <row r="12" spans="1:5" s="60" customFormat="1" ht="15.75" thickBot="1">
      <c r="A12" s="58" t="s">
        <v>77</v>
      </c>
      <c r="B12" s="58"/>
      <c r="C12" s="59">
        <v>5568.58</v>
      </c>
      <c r="D12" s="58" t="s">
        <v>4</v>
      </c>
      <c r="E12" s="59">
        <v>2677.2</v>
      </c>
    </row>
    <row r="13" spans="1:5" s="60" customFormat="1" ht="15.75" thickBot="1">
      <c r="A13" s="58" t="s">
        <v>86</v>
      </c>
      <c r="B13" s="58"/>
      <c r="C13" s="59">
        <v>491.52</v>
      </c>
      <c r="D13" s="58" t="s">
        <v>87</v>
      </c>
      <c r="E13" s="59">
        <v>1</v>
      </c>
    </row>
    <row r="14" spans="1:5" s="60" customFormat="1" ht="15.75" thickBot="1">
      <c r="A14" s="58" t="s">
        <v>23</v>
      </c>
      <c r="B14" s="58"/>
      <c r="C14" s="59">
        <v>5665.52</v>
      </c>
      <c r="D14" s="58" t="s">
        <v>24</v>
      </c>
      <c r="E14" s="59">
        <v>7</v>
      </c>
    </row>
    <row r="15" spans="1:5" s="60" customFormat="1" ht="15.75" thickBot="1">
      <c r="A15" s="58" t="s">
        <v>88</v>
      </c>
      <c r="B15" s="58"/>
      <c r="C15" s="59">
        <v>818.72</v>
      </c>
      <c r="D15" s="58" t="s">
        <v>24</v>
      </c>
      <c r="E15" s="59">
        <v>2</v>
      </c>
    </row>
    <row r="16" spans="1:5" s="60" customFormat="1" ht="15.75" thickBot="1">
      <c r="A16" s="58" t="s">
        <v>89</v>
      </c>
      <c r="B16" s="58"/>
      <c r="C16" s="59">
        <v>71710.83</v>
      </c>
      <c r="D16" s="58" t="s">
        <v>90</v>
      </c>
      <c r="E16" s="59">
        <v>1</v>
      </c>
    </row>
    <row r="17" spans="1:5" s="60" customFormat="1" ht="15.75" thickBot="1">
      <c r="A17" s="58" t="s">
        <v>112</v>
      </c>
      <c r="B17" s="58"/>
      <c r="C17" s="59">
        <v>67504.160000000003</v>
      </c>
      <c r="D17" s="58" t="s">
        <v>90</v>
      </c>
      <c r="E17" s="59">
        <v>1</v>
      </c>
    </row>
    <row r="18" spans="1:5" s="60" customFormat="1" ht="15.75" thickBot="1">
      <c r="A18" s="58" t="s">
        <v>131</v>
      </c>
      <c r="B18" s="58"/>
      <c r="C18" s="59">
        <v>67504.17</v>
      </c>
      <c r="D18" s="58" t="s">
        <v>90</v>
      </c>
      <c r="E18" s="59">
        <v>1</v>
      </c>
    </row>
    <row r="19" spans="1:5" s="60" customFormat="1" ht="15.75" thickBot="1">
      <c r="A19" s="58" t="s">
        <v>113</v>
      </c>
      <c r="B19" s="58"/>
      <c r="C19" s="59">
        <v>2133.12</v>
      </c>
      <c r="D19" s="58" t="s">
        <v>6</v>
      </c>
      <c r="E19" s="59">
        <v>3</v>
      </c>
    </row>
    <row r="20" spans="1:5" s="60" customFormat="1" ht="15.75" thickBot="1">
      <c r="A20" s="58" t="s">
        <v>45</v>
      </c>
      <c r="B20" s="58"/>
      <c r="C20" s="59">
        <v>1270.4000000000001</v>
      </c>
      <c r="D20" s="58" t="s">
        <v>44</v>
      </c>
      <c r="E20" s="59">
        <v>16</v>
      </c>
    </row>
    <row r="21" spans="1:5" s="60" customFormat="1" ht="15.75" thickBot="1">
      <c r="A21" s="58" t="s">
        <v>114</v>
      </c>
      <c r="B21" s="58"/>
      <c r="C21" s="59">
        <v>461.22</v>
      </c>
      <c r="D21" s="58" t="s">
        <v>44</v>
      </c>
      <c r="E21" s="59">
        <v>2</v>
      </c>
    </row>
    <row r="22" spans="1:5" s="60" customFormat="1" ht="15.75" thickBot="1">
      <c r="A22" s="58" t="s">
        <v>91</v>
      </c>
      <c r="B22" s="58"/>
      <c r="C22" s="59">
        <v>2449.38</v>
      </c>
      <c r="D22" s="58" t="s">
        <v>6</v>
      </c>
      <c r="E22" s="59">
        <v>6</v>
      </c>
    </row>
    <row r="23" spans="1:5" s="60" customFormat="1" ht="15.75" thickBot="1">
      <c r="A23" s="58" t="s">
        <v>92</v>
      </c>
      <c r="B23" s="58"/>
      <c r="C23" s="59">
        <v>1082653.33</v>
      </c>
      <c r="D23" s="58" t="s">
        <v>85</v>
      </c>
      <c r="E23" s="59">
        <v>1</v>
      </c>
    </row>
    <row r="24" spans="1:5" s="60" customFormat="1" ht="15.75" thickBot="1">
      <c r="A24" s="58" t="s">
        <v>46</v>
      </c>
      <c r="B24" s="58"/>
      <c r="C24" s="59">
        <v>666.76</v>
      </c>
      <c r="D24" s="58" t="s">
        <v>44</v>
      </c>
      <c r="E24" s="59">
        <v>2</v>
      </c>
    </row>
    <row r="25" spans="1:5" s="60" customFormat="1" ht="15.75" thickBot="1">
      <c r="A25" s="58" t="s">
        <v>115</v>
      </c>
      <c r="B25" s="58"/>
      <c r="C25" s="59">
        <v>385.59</v>
      </c>
      <c r="D25" s="58" t="s">
        <v>44</v>
      </c>
      <c r="E25" s="59">
        <v>1</v>
      </c>
    </row>
    <row r="26" spans="1:5" s="60" customFormat="1" ht="15.75" thickBot="1">
      <c r="A26" s="58" t="s">
        <v>78</v>
      </c>
      <c r="B26" s="58"/>
      <c r="C26" s="59">
        <v>1128.43</v>
      </c>
      <c r="D26" s="58" t="s">
        <v>4</v>
      </c>
      <c r="E26" s="59">
        <v>66378</v>
      </c>
    </row>
    <row r="27" spans="1:5" s="60" customFormat="1" ht="15.75" thickBot="1">
      <c r="A27" s="58" t="s">
        <v>79</v>
      </c>
      <c r="B27" s="58"/>
      <c r="C27" s="59">
        <v>1128.43</v>
      </c>
      <c r="D27" s="58" t="s">
        <v>4</v>
      </c>
      <c r="E27" s="59">
        <v>66378</v>
      </c>
    </row>
    <row r="28" spans="1:5" s="60" customFormat="1" ht="15.75" thickBot="1">
      <c r="A28" s="58" t="s">
        <v>93</v>
      </c>
      <c r="B28" s="58"/>
      <c r="C28" s="59">
        <v>1525.72</v>
      </c>
      <c r="D28" s="58" t="s">
        <v>90</v>
      </c>
      <c r="E28" s="59">
        <v>4</v>
      </c>
    </row>
    <row r="29" spans="1:5" s="60" customFormat="1" ht="15.75" thickBot="1">
      <c r="A29" s="58" t="s">
        <v>94</v>
      </c>
      <c r="B29" s="58"/>
      <c r="C29" s="59">
        <v>597.87</v>
      </c>
      <c r="D29" s="58" t="s">
        <v>44</v>
      </c>
      <c r="E29" s="59">
        <v>3</v>
      </c>
    </row>
    <row r="30" spans="1:5" s="60" customFormat="1" ht="15.75" thickBot="1">
      <c r="A30" s="58" t="s">
        <v>95</v>
      </c>
      <c r="B30" s="58"/>
      <c r="C30" s="59">
        <v>1117.43</v>
      </c>
      <c r="D30" s="58" t="s">
        <v>44</v>
      </c>
      <c r="E30" s="59">
        <v>1</v>
      </c>
    </row>
    <row r="31" spans="1:5" s="60" customFormat="1" ht="15.75" thickBot="1">
      <c r="A31" s="58" t="s">
        <v>47</v>
      </c>
      <c r="B31" s="58"/>
      <c r="C31" s="59">
        <v>18395.52</v>
      </c>
      <c r="D31" s="58" t="s">
        <v>6</v>
      </c>
      <c r="E31" s="59">
        <v>132</v>
      </c>
    </row>
    <row r="32" spans="1:5" s="60" customFormat="1" ht="15.75" thickBot="1">
      <c r="A32" s="58" t="s">
        <v>96</v>
      </c>
      <c r="B32" s="58"/>
      <c r="C32" s="59">
        <v>362.16</v>
      </c>
      <c r="D32" s="58" t="s">
        <v>6</v>
      </c>
      <c r="E32" s="59">
        <v>3</v>
      </c>
    </row>
    <row r="33" spans="1:5" s="60" customFormat="1" ht="15.75" thickBot="1">
      <c r="A33" s="58" t="s">
        <v>116</v>
      </c>
      <c r="B33" s="58"/>
      <c r="C33" s="59">
        <v>872.6</v>
      </c>
      <c r="D33" s="58" t="s">
        <v>6</v>
      </c>
      <c r="E33" s="59">
        <v>4</v>
      </c>
    </row>
    <row r="34" spans="1:5" s="60" customFormat="1" ht="15.75" thickBot="1">
      <c r="A34" s="58" t="s">
        <v>48</v>
      </c>
      <c r="B34" s="58"/>
      <c r="C34" s="59">
        <v>1875.42</v>
      </c>
      <c r="D34" s="58" t="s">
        <v>6</v>
      </c>
      <c r="E34" s="59">
        <v>6</v>
      </c>
    </row>
    <row r="35" spans="1:5" s="60" customFormat="1" ht="15.75" thickBot="1">
      <c r="A35" s="58" t="s">
        <v>97</v>
      </c>
      <c r="B35" s="58"/>
      <c r="C35" s="59">
        <v>1092.8599999999999</v>
      </c>
      <c r="D35" s="58" t="s">
        <v>44</v>
      </c>
      <c r="E35" s="59">
        <v>2</v>
      </c>
    </row>
    <row r="36" spans="1:5" s="60" customFormat="1" ht="15.75" thickBot="1">
      <c r="A36" s="58" t="s">
        <v>49</v>
      </c>
      <c r="B36" s="58"/>
      <c r="C36" s="59">
        <v>21366.400000000001</v>
      </c>
      <c r="D36" s="58" t="s">
        <v>4</v>
      </c>
      <c r="E36" s="59">
        <v>40</v>
      </c>
    </row>
    <row r="37" spans="1:5" s="60" customFormat="1" ht="15.75" thickBot="1">
      <c r="A37" s="58" t="s">
        <v>117</v>
      </c>
      <c r="B37" s="58"/>
      <c r="C37" s="59">
        <v>506.62</v>
      </c>
      <c r="D37" s="58" t="s">
        <v>44</v>
      </c>
      <c r="E37" s="59">
        <v>1</v>
      </c>
    </row>
    <row r="38" spans="1:5" s="60" customFormat="1" ht="15.75" thickBot="1">
      <c r="A38" s="58" t="s">
        <v>98</v>
      </c>
      <c r="B38" s="58"/>
      <c r="C38" s="59">
        <v>4928.88</v>
      </c>
      <c r="D38" s="58" t="s">
        <v>44</v>
      </c>
      <c r="E38" s="59">
        <v>24</v>
      </c>
    </row>
    <row r="39" spans="1:5" s="60" customFormat="1" ht="15.75" thickBot="1">
      <c r="A39" s="58" t="s">
        <v>99</v>
      </c>
      <c r="B39" s="58"/>
      <c r="C39" s="59">
        <v>15973.5</v>
      </c>
      <c r="D39" s="58" t="s">
        <v>24</v>
      </c>
      <c r="E39" s="59">
        <v>23</v>
      </c>
    </row>
    <row r="40" spans="1:5" s="60" customFormat="1" ht="15.75" thickBot="1">
      <c r="A40" s="58" t="s">
        <v>100</v>
      </c>
      <c r="B40" s="58"/>
      <c r="C40" s="59">
        <v>753.93</v>
      </c>
      <c r="D40" s="58" t="s">
        <v>44</v>
      </c>
      <c r="E40" s="59">
        <v>1</v>
      </c>
    </row>
    <row r="41" spans="1:5" s="60" customFormat="1" ht="15.75" thickBot="1">
      <c r="A41" s="58" t="s">
        <v>50</v>
      </c>
      <c r="B41" s="58"/>
      <c r="C41" s="59">
        <v>609.99</v>
      </c>
      <c r="D41" s="58" t="s">
        <v>44</v>
      </c>
      <c r="E41" s="59">
        <v>1</v>
      </c>
    </row>
    <row r="42" spans="1:5" s="60" customFormat="1" ht="15.75" thickBot="1">
      <c r="A42" s="58" t="s">
        <v>51</v>
      </c>
      <c r="B42" s="58"/>
      <c r="C42" s="59">
        <v>9350.4</v>
      </c>
      <c r="D42" s="58" t="s">
        <v>44</v>
      </c>
      <c r="E42" s="59">
        <v>2</v>
      </c>
    </row>
    <row r="43" spans="1:5" s="60" customFormat="1" ht="15.75" thickBot="1">
      <c r="A43" s="58" t="s">
        <v>101</v>
      </c>
      <c r="B43" s="58"/>
      <c r="C43" s="59">
        <v>9630</v>
      </c>
      <c r="D43" s="58" t="s">
        <v>6</v>
      </c>
      <c r="E43" s="59">
        <v>6</v>
      </c>
    </row>
    <row r="44" spans="1:5" s="60" customFormat="1" ht="15.75" thickBot="1">
      <c r="A44" s="58" t="s">
        <v>102</v>
      </c>
      <c r="B44" s="58"/>
      <c r="C44" s="59">
        <v>1096</v>
      </c>
      <c r="D44" s="58" t="s">
        <v>6</v>
      </c>
      <c r="E44" s="59">
        <v>1</v>
      </c>
    </row>
    <row r="45" spans="1:5" s="60" customFormat="1" ht="16.5" customHeight="1" thickBot="1">
      <c r="A45" s="58" t="s">
        <v>75</v>
      </c>
      <c r="B45" s="58"/>
      <c r="C45" s="59">
        <v>60403.98</v>
      </c>
      <c r="D45" s="58" t="s">
        <v>6</v>
      </c>
      <c r="E45" s="59">
        <v>66378</v>
      </c>
    </row>
    <row r="46" spans="1:5" s="60" customFormat="1" ht="15.75" thickBot="1">
      <c r="A46" s="58" t="s">
        <v>76</v>
      </c>
      <c r="B46" s="58"/>
      <c r="C46" s="59">
        <v>63722.879999999997</v>
      </c>
      <c r="D46" s="58" t="s">
        <v>4</v>
      </c>
      <c r="E46" s="59">
        <v>66378</v>
      </c>
    </row>
    <row r="47" spans="1:5" s="60" customFormat="1" ht="15.75" thickBot="1">
      <c r="A47" s="58" t="s">
        <v>73</v>
      </c>
      <c r="B47" s="58"/>
      <c r="C47" s="59">
        <v>268830.90000000002</v>
      </c>
      <c r="D47" s="58" t="s">
        <v>4</v>
      </c>
      <c r="E47" s="59">
        <v>66378</v>
      </c>
    </row>
    <row r="48" spans="1:5" s="60" customFormat="1" ht="15.75" thickBot="1">
      <c r="A48" s="58" t="s">
        <v>74</v>
      </c>
      <c r="B48" s="58"/>
      <c r="C48" s="59">
        <v>276132.47999999998</v>
      </c>
      <c r="D48" s="58" t="s">
        <v>4</v>
      </c>
      <c r="E48" s="59">
        <v>66378</v>
      </c>
    </row>
    <row r="49" spans="1:5" s="60" customFormat="1" ht="15.75" thickBot="1">
      <c r="A49" s="58" t="s">
        <v>56</v>
      </c>
      <c r="B49" s="58"/>
      <c r="C49" s="59">
        <v>117489.41</v>
      </c>
      <c r="D49" s="58" t="s">
        <v>4</v>
      </c>
      <c r="E49" s="59">
        <v>66378.2</v>
      </c>
    </row>
    <row r="50" spans="1:5" s="60" customFormat="1" ht="15.75" thickBot="1">
      <c r="A50" s="58" t="s">
        <v>57</v>
      </c>
      <c r="B50" s="58"/>
      <c r="C50" s="59">
        <v>135425.19</v>
      </c>
      <c r="D50" s="58" t="s">
        <v>4</v>
      </c>
      <c r="E50" s="59">
        <v>66382.8</v>
      </c>
    </row>
    <row r="51" spans="1:5" s="60" customFormat="1" ht="15.75" thickBot="1">
      <c r="A51" s="58" t="s">
        <v>80</v>
      </c>
      <c r="B51" s="58"/>
      <c r="C51" s="59">
        <v>123463.45</v>
      </c>
      <c r="D51" s="58" t="s">
        <v>4</v>
      </c>
      <c r="E51" s="59">
        <v>66378.2</v>
      </c>
    </row>
    <row r="52" spans="1:5" s="60" customFormat="1" ht="15.75" thickBot="1">
      <c r="A52" s="58" t="s">
        <v>81</v>
      </c>
      <c r="B52" s="58"/>
      <c r="C52" s="59">
        <v>108426.99</v>
      </c>
      <c r="D52" s="58" t="s">
        <v>4</v>
      </c>
      <c r="E52" s="59">
        <v>51631.9</v>
      </c>
    </row>
    <row r="53" spans="1:5" s="60" customFormat="1" ht="15.75" thickBot="1">
      <c r="A53" s="58" t="s">
        <v>103</v>
      </c>
      <c r="B53" s="58"/>
      <c r="C53" s="59">
        <v>3627.4</v>
      </c>
      <c r="D53" s="58" t="s">
        <v>24</v>
      </c>
      <c r="E53" s="59">
        <v>5</v>
      </c>
    </row>
    <row r="54" spans="1:5" s="60" customFormat="1" ht="15.75" thickBot="1">
      <c r="A54" s="58" t="s">
        <v>54</v>
      </c>
      <c r="B54" s="58"/>
      <c r="C54" s="59">
        <v>262193.09999999998</v>
      </c>
      <c r="D54" s="58" t="s">
        <v>6</v>
      </c>
      <c r="E54" s="59">
        <v>66378</v>
      </c>
    </row>
    <row r="55" spans="1:5" s="60" customFormat="1" ht="15.75" thickBot="1">
      <c r="A55" s="58" t="s">
        <v>55</v>
      </c>
      <c r="B55" s="58"/>
      <c r="C55" s="59">
        <v>273477.36</v>
      </c>
      <c r="D55" s="58" t="s">
        <v>4</v>
      </c>
      <c r="E55" s="59">
        <v>66378</v>
      </c>
    </row>
    <row r="56" spans="1:5" s="60" customFormat="1" ht="15.75" thickBot="1">
      <c r="A56" s="58" t="s">
        <v>82</v>
      </c>
      <c r="B56" s="58"/>
      <c r="C56" s="59">
        <v>1461.94</v>
      </c>
      <c r="D56" s="58" t="s">
        <v>44</v>
      </c>
      <c r="E56" s="59">
        <v>1</v>
      </c>
    </row>
    <row r="57" spans="1:5" s="60" customFormat="1" ht="15.75" thickBot="1">
      <c r="A57" s="58" t="s">
        <v>118</v>
      </c>
      <c r="B57" s="58"/>
      <c r="C57" s="59">
        <v>709.58</v>
      </c>
      <c r="D57" s="58" t="s">
        <v>44</v>
      </c>
      <c r="E57" s="59">
        <v>1</v>
      </c>
    </row>
    <row r="58" spans="1:5" s="60" customFormat="1" ht="15.75" thickBot="1">
      <c r="A58" s="58" t="s">
        <v>52</v>
      </c>
      <c r="B58" s="58"/>
      <c r="C58" s="59">
        <v>1032.8499999999999</v>
      </c>
      <c r="D58" s="58" t="s">
        <v>5</v>
      </c>
      <c r="E58" s="59">
        <v>1</v>
      </c>
    </row>
    <row r="59" spans="1:5" s="60" customFormat="1" ht="15.75" thickBot="1">
      <c r="A59" s="58" t="s">
        <v>52</v>
      </c>
      <c r="B59" s="58"/>
      <c r="C59" s="59">
        <v>5164.25</v>
      </c>
      <c r="D59" s="58" t="s">
        <v>5</v>
      </c>
      <c r="E59" s="59">
        <v>5</v>
      </c>
    </row>
    <row r="60" spans="1:5" s="60" customFormat="1" ht="15.75" thickBot="1">
      <c r="A60" s="58" t="s">
        <v>31</v>
      </c>
      <c r="B60" s="58"/>
      <c r="C60" s="59">
        <v>514.02</v>
      </c>
      <c r="D60" s="58" t="s">
        <v>44</v>
      </c>
      <c r="E60" s="59">
        <v>3</v>
      </c>
    </row>
    <row r="61" spans="1:5" s="60" customFormat="1" ht="15.75" thickBot="1">
      <c r="A61" s="58" t="s">
        <v>119</v>
      </c>
      <c r="B61" s="58"/>
      <c r="C61" s="59">
        <v>5016.2</v>
      </c>
      <c r="D61" s="58" t="s">
        <v>4</v>
      </c>
      <c r="E61" s="59">
        <v>1</v>
      </c>
    </row>
    <row r="62" spans="1:5" s="60" customFormat="1" ht="15.75" thickBot="1">
      <c r="A62" s="58" t="s">
        <v>69</v>
      </c>
      <c r="B62" s="58"/>
      <c r="C62" s="59">
        <v>7965.36</v>
      </c>
      <c r="D62" s="58" t="s">
        <v>4</v>
      </c>
      <c r="E62" s="59">
        <v>66378</v>
      </c>
    </row>
    <row r="63" spans="1:5" s="60" customFormat="1" ht="15.75" thickBot="1">
      <c r="A63" s="58" t="s">
        <v>70</v>
      </c>
      <c r="B63" s="58"/>
      <c r="C63" s="59">
        <v>7965.36</v>
      </c>
      <c r="D63" s="58" t="s">
        <v>4</v>
      </c>
      <c r="E63" s="59">
        <v>66378</v>
      </c>
    </row>
    <row r="64" spans="1:5" s="60" customFormat="1" ht="15.75" thickBot="1">
      <c r="A64" s="58" t="s">
        <v>104</v>
      </c>
      <c r="B64" s="58"/>
      <c r="C64" s="59">
        <v>83409.509999999995</v>
      </c>
      <c r="D64" s="58" t="s">
        <v>105</v>
      </c>
      <c r="E64" s="59">
        <v>29</v>
      </c>
    </row>
    <row r="65" spans="1:5" s="60" customFormat="1" ht="15.75" thickBot="1">
      <c r="A65" s="58" t="s">
        <v>106</v>
      </c>
      <c r="B65" s="58"/>
      <c r="C65" s="59">
        <v>4912.9799999999996</v>
      </c>
      <c r="D65" s="58" t="s">
        <v>107</v>
      </c>
      <c r="E65" s="59">
        <v>2</v>
      </c>
    </row>
    <row r="66" spans="1:5" s="60" customFormat="1" ht="15.75" thickBot="1">
      <c r="A66" s="58" t="s">
        <v>108</v>
      </c>
      <c r="B66" s="58"/>
      <c r="C66" s="59">
        <v>1104.68</v>
      </c>
      <c r="D66" s="58" t="s">
        <v>107</v>
      </c>
      <c r="E66" s="59">
        <v>1</v>
      </c>
    </row>
    <row r="67" spans="1:5" s="60" customFormat="1" ht="15.75" thickBot="1">
      <c r="A67" s="58" t="s">
        <v>71</v>
      </c>
      <c r="B67" s="58"/>
      <c r="C67" s="59">
        <v>84300.06</v>
      </c>
      <c r="D67" s="58" t="s">
        <v>4</v>
      </c>
      <c r="E67" s="59">
        <v>66378</v>
      </c>
    </row>
    <row r="68" spans="1:5" s="60" customFormat="1" ht="15.75" thickBot="1">
      <c r="A68" s="58" t="s">
        <v>72</v>
      </c>
      <c r="B68" s="58"/>
      <c r="C68" s="59">
        <v>84300.06</v>
      </c>
      <c r="D68" s="58" t="s">
        <v>4</v>
      </c>
      <c r="E68" s="59">
        <v>66378</v>
      </c>
    </row>
    <row r="69" spans="1:5" s="60" customFormat="1" ht="15.75" thickBot="1">
      <c r="A69" s="58" t="s">
        <v>120</v>
      </c>
      <c r="B69" s="58"/>
      <c r="C69" s="59">
        <v>590.94000000000005</v>
      </c>
      <c r="D69" s="58" t="s">
        <v>121</v>
      </c>
      <c r="E69" s="59">
        <v>1</v>
      </c>
    </row>
    <row r="70" spans="1:5" s="60" customFormat="1" ht="15.75" thickBot="1">
      <c r="A70" s="58" t="s">
        <v>122</v>
      </c>
      <c r="B70" s="58"/>
      <c r="C70" s="59">
        <v>247.54</v>
      </c>
      <c r="D70" s="58" t="s">
        <v>123</v>
      </c>
      <c r="E70" s="59">
        <v>1</v>
      </c>
    </row>
    <row r="71" spans="1:5" s="60" customFormat="1" ht="15.75" thickBot="1">
      <c r="A71" s="58" t="s">
        <v>109</v>
      </c>
      <c r="B71" s="58"/>
      <c r="C71" s="59">
        <v>409.39</v>
      </c>
      <c r="D71" s="58" t="s">
        <v>110</v>
      </c>
      <c r="E71" s="59">
        <v>1</v>
      </c>
    </row>
    <row r="72" spans="1:5" s="60" customFormat="1" ht="15.75" thickBot="1">
      <c r="A72" s="58" t="s">
        <v>83</v>
      </c>
      <c r="B72" s="58"/>
      <c r="C72" s="59">
        <v>9987.35</v>
      </c>
      <c r="D72" s="58" t="s">
        <v>44</v>
      </c>
      <c r="E72" s="59">
        <v>5</v>
      </c>
    </row>
    <row r="73" spans="1:5" s="60" customFormat="1" ht="15.75" thickBot="1">
      <c r="A73" s="58" t="s">
        <v>124</v>
      </c>
      <c r="B73" s="58"/>
      <c r="C73" s="59">
        <v>4434</v>
      </c>
      <c r="D73" s="58" t="s">
        <v>34</v>
      </c>
      <c r="E73" s="59">
        <v>1</v>
      </c>
    </row>
    <row r="74" spans="1:5" s="60" customFormat="1" ht="15.75" thickBot="1">
      <c r="A74" s="58" t="s">
        <v>111</v>
      </c>
      <c r="B74" s="58"/>
      <c r="C74" s="59">
        <v>150.4</v>
      </c>
      <c r="D74" s="58" t="s">
        <v>6</v>
      </c>
      <c r="E74" s="59">
        <v>0.1</v>
      </c>
    </row>
    <row r="75" spans="1:5" s="60" customFormat="1" ht="15.75" thickBot="1">
      <c r="A75" s="58" t="s">
        <v>125</v>
      </c>
      <c r="B75" s="58"/>
      <c r="C75" s="59">
        <v>28363.200000000001</v>
      </c>
      <c r="D75" s="58" t="s">
        <v>4</v>
      </c>
      <c r="E75" s="59">
        <v>120</v>
      </c>
    </row>
    <row r="76" spans="1:5" ht="15.75" thickBot="1">
      <c r="A76" s="53"/>
      <c r="B76" s="53"/>
      <c r="C76" s="57">
        <f>SUM(C6:C75)</f>
        <v>3543200.4100000006</v>
      </c>
      <c r="D76" s="53"/>
      <c r="E76" s="54"/>
    </row>
    <row r="78" spans="1:5">
      <c r="C78" s="48">
        <v>3656455.4100000006</v>
      </c>
    </row>
    <row r="80" spans="1:5">
      <c r="C80" s="61">
        <f>C78-C76</f>
        <v>113255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Лист3</vt:lpstr>
      <vt:lpstr>Лист4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Tarasova_OM</cp:lastModifiedBy>
  <cp:lastPrinted>2021-04-09T03:10:28Z</cp:lastPrinted>
  <dcterms:created xsi:type="dcterms:W3CDTF">2016-03-18T02:51:51Z</dcterms:created>
  <dcterms:modified xsi:type="dcterms:W3CDTF">2021-04-13T02:17:44Z</dcterms:modified>
</cp:coreProperties>
</file>