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Лист1!$A$1:$E$124</definedName>
  </definedNames>
  <calcPr calcId="145621"/>
</workbook>
</file>

<file path=xl/calcChain.xml><?xml version="1.0" encoding="utf-8"?>
<calcChain xmlns="http://schemas.openxmlformats.org/spreadsheetml/2006/main">
  <c r="C27" i="1" l="1"/>
  <c r="C56" i="1" l="1"/>
  <c r="C10" i="1" l="1"/>
  <c r="E101" i="3" l="1"/>
  <c r="C57" i="1" l="1"/>
  <c r="D99" i="3"/>
  <c r="H52" i="3"/>
  <c r="H51" i="3"/>
  <c r="H50" i="3"/>
  <c r="C110" i="1"/>
  <c r="C97" i="3"/>
  <c r="A100" i="3" s="1"/>
  <c r="A101" i="3" s="1"/>
  <c r="A102" i="3" s="1"/>
  <c r="A103" i="3" s="1"/>
  <c r="C101" i="3" l="1"/>
  <c r="D101" i="3" s="1"/>
  <c r="C93" i="2"/>
  <c r="C98" i="2" s="1"/>
  <c r="C99" i="2" l="1"/>
  <c r="C51" i="1"/>
  <c r="C96" i="1" l="1"/>
  <c r="C18" i="1"/>
  <c r="C103" i="1" l="1"/>
  <c r="C7" i="1"/>
  <c r="C20" i="1"/>
  <c r="C113" i="1"/>
  <c r="C107" i="1"/>
  <c r="C99" i="1"/>
  <c r="C15" i="1"/>
  <c r="C12" i="1"/>
  <c r="C9" i="1"/>
  <c r="C121" i="1" l="1"/>
  <c r="C120" i="1"/>
  <c r="B99" i="1" l="1"/>
  <c r="C8" i="1" l="1"/>
  <c r="C119" i="1" l="1"/>
  <c r="C122" i="1" l="1"/>
  <c r="B113" i="1"/>
  <c r="B103" i="1"/>
  <c r="C123" i="1" l="1"/>
  <c r="C124" i="1" s="1"/>
  <c r="B120" i="1"/>
  <c r="B119" i="1" s="1"/>
  <c r="B110" i="1"/>
  <c r="B107" i="1"/>
  <c r="B106" i="1"/>
  <c r="B102" i="1"/>
  <c r="B18" i="1"/>
  <c r="B15" i="1"/>
  <c r="B12" i="1"/>
  <c r="B121" i="1" l="1"/>
  <c r="F121" i="1" l="1"/>
</calcChain>
</file>

<file path=xl/sharedStrings.xml><?xml version="1.0" encoding="utf-8"?>
<sst xmlns="http://schemas.openxmlformats.org/spreadsheetml/2006/main" count="606" uniqueCount="153">
  <si>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</si>
  <si>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</si>
  <si>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</si>
  <si>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</si>
  <si>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</si>
  <si>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</si>
  <si>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</si>
  <si>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</si>
  <si>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</si>
  <si>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</si>
  <si>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</si>
  <si>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</si>
  <si>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</si>
  <si>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</si>
  <si>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</si>
  <si>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</si>
  <si>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</si>
  <si>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</si>
  <si>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</si>
  <si>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</si>
  <si>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</si>
  <si>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</si>
  <si>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</si>
  <si>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</si>
  <si>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</si>
  <si>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</si>
  <si>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</si>
  <si>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</si>
  <si>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</si>
  <si>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</si>
  <si>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Устранение свищей хомутами</t>
  </si>
  <si>
    <t>руб.</t>
  </si>
  <si>
    <t xml:space="preserve">Годовая фактическая стоимость работ (услуг) </t>
  </si>
  <si>
    <t>Закрытие и открытие стояков</t>
  </si>
  <si>
    <t>Адрес: 1 мкр., д. 37</t>
  </si>
  <si>
    <t>Замена электропроводки</t>
  </si>
  <si>
    <t>Кол-во</t>
  </si>
  <si>
    <t>Ед.изм</t>
  </si>
  <si>
    <t>Наименование работ</t>
  </si>
  <si>
    <t xml:space="preserve">По адресу 1-й мкр д.37                                                 </t>
  </si>
  <si>
    <t>Cуммa</t>
  </si>
  <si>
    <t>Выезд а/машины по заявке</t>
  </si>
  <si>
    <t>выезд</t>
  </si>
  <si>
    <t>Замена пакетных выключателей</t>
  </si>
  <si>
    <t>шт.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</si>
  <si>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</si>
  <si>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</si>
  <si>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закрытой арматуре</t>
  </si>
  <si>
    <t>Замена электропатрона с материалами при открытой арматуре</t>
  </si>
  <si>
    <t>Навеска замка (крабовый)</t>
  </si>
  <si>
    <t>Навеска замка (тросовый)</t>
  </si>
  <si>
    <t>Очистка канализационной сети</t>
  </si>
  <si>
    <t>Прочистка труб водоснабжения</t>
  </si>
  <si>
    <t>Ревизия межэтажного щита</t>
  </si>
  <si>
    <t>Смена вентиля д.25 мм</t>
  </si>
  <si>
    <t>Смена вентиля до 20 мм</t>
  </si>
  <si>
    <t>Смена задвижек д.80</t>
  </si>
  <si>
    <t>Смена труб ХВС и ГВС д. 25</t>
  </si>
  <si>
    <t>Удаление воздуха со стояков отопления</t>
  </si>
  <si>
    <t>Установка пружины</t>
  </si>
  <si>
    <t>смена труб ГВС и ХВС д.32 ПП</t>
  </si>
  <si>
    <t>период: 01.01.2020-31.12.2020</t>
  </si>
  <si>
    <t>Доходы за 2020 г.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</si>
  <si>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</si>
  <si>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</si>
  <si>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</si>
  <si>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</si>
  <si>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</si>
  <si>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</si>
  <si>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Содержание мусоропровода 1,2 кв. 2020 г. К=1</t>
  </si>
  <si>
    <t>Содержание мусоропровода 3,4 кв. 2020 г. К=1</t>
  </si>
  <si>
    <t>Организация мест накоп.ртуть сод-х ламп 3,4 кв. 2020г. К=0,6;0,8;0,85;</t>
  </si>
  <si>
    <t>16. Всего расходов по дому за 2020 г.</t>
  </si>
  <si>
    <t>17. Всего расходов по дому с НДС за 2020 г.</t>
  </si>
  <si>
    <t>18. Конечное сальдо по дому на 31.12.2020 г.</t>
  </si>
  <si>
    <t>19. Конечное сальдо с учетом дебиторской задолженности (переплаты) на 31.12.2020 г.</t>
  </si>
  <si>
    <t>Уборка МОП 1,2 кв. 2020 г. К=0,9;1</t>
  </si>
  <si>
    <t>Уборка МОП 3,4 кв. 2020 г. К=0,9;1</t>
  </si>
  <si>
    <t>Вывоз ТКО 1,2 кв. 2020 г. К=0,6;0,8;0,85;0,9;1</t>
  </si>
  <si>
    <t>Гор.вода потр.при содер.общего имущ.в МКД1,2 кв.2020 10-16эт.К=0,85;0,</t>
  </si>
  <si>
    <t>Гор.вода потр.при содер.общего имущ.в МКД3,4 кв.2020 10-16эт.К=0,9;1</t>
  </si>
  <si>
    <t>Хол.вода потр.при содер.общ.имущ.в МКД 1,2 кв.2020г.10-16эт.К=0,85;0,9</t>
  </si>
  <si>
    <t>Хол.вода потр.при содер.общ.имущ.в МКД 3,4 кв.2020г. 10-16эт.К=0,9;1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</si>
  <si>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</si>
  <si>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</si>
  <si>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Содержание,экспл.и ремонт лифтового хоз-ва 1,2 кв. 2020 г.К=0,9;1</t>
  </si>
  <si>
    <t>Содержание,экспл.и ремонт лифтового хоз-ва 3,4 кв. 2020 г.К=0,9;1</t>
  </si>
  <si>
    <t>Содержание ДРС 1,2 кв. 2020 г. коэф. 0,85;0,9;1</t>
  </si>
  <si>
    <t>Содержание ДРС 3,4 кв. 2020 г. коэф.0,8;0,85;0,9;1</t>
  </si>
  <si>
    <t>Дезинсекция мусоропровода</t>
  </si>
  <si>
    <t>Дератизация "ЗКДС"</t>
  </si>
  <si>
    <t>Прочистка вентиляции</t>
  </si>
  <si>
    <t>Утепление продухов изовером</t>
  </si>
  <si>
    <t>шт</t>
  </si>
  <si>
    <t>Организация мест накоп.ртуть сод-х ламп 1,2 кв. 2020г. К=0,6;0,8;0,89</t>
  </si>
  <si>
    <t>Уборка придомовой территории 1,2 кв. 2020 г. К=0,85;0,9;1</t>
  </si>
  <si>
    <t>Уборка придомовой территории 3,4 кв. 2020 г. К=0,9;1</t>
  </si>
  <si>
    <t>Установка песочницы</t>
  </si>
  <si>
    <t>Замена части стояка ГВС</t>
  </si>
  <si>
    <t>метр</t>
  </si>
  <si>
    <t>Изоляция труб отопления</t>
  </si>
  <si>
    <t>подвал</t>
  </si>
  <si>
    <t>Наладка теплоузла (снятие, установка конусов)</t>
  </si>
  <si>
    <t>1 дом</t>
  </si>
  <si>
    <t>Осмотр подвала</t>
  </si>
  <si>
    <t>Осмотр сантех. оборудования</t>
  </si>
  <si>
    <t>Отключение отопления</t>
  </si>
  <si>
    <t>Отсыпка, откачка нечистот в подвале</t>
  </si>
  <si>
    <t>Очистка труб ХВС, ГВС</t>
  </si>
  <si>
    <t>Промывка канализационного выпуска</t>
  </si>
  <si>
    <t>подъезд</t>
  </si>
  <si>
    <t>Ремонт КНС</t>
  </si>
  <si>
    <t>1 пм</t>
  </si>
  <si>
    <t>Ремонт труб КНС</t>
  </si>
  <si>
    <t>Сброс воздуха со стояков отопления с использованием а/м ИЖ</t>
  </si>
  <si>
    <t>1подъезд</t>
  </si>
  <si>
    <t>Сброс воздуха со стояков отопления с использованием а/м газель</t>
  </si>
  <si>
    <t>Смена врезки/сборки без сварочных работ</t>
  </si>
  <si>
    <t>Смена труб ГВС и ХВС д.32</t>
  </si>
  <si>
    <t>Смена труб из водогазопроводных д.20 с производством сварочных работ</t>
  </si>
  <si>
    <t>Смена труб канализации д.100</t>
  </si>
  <si>
    <t>Смена труб канализации д.50</t>
  </si>
  <si>
    <t>Смена трубы водогазопроводной д.76 со сварочными работами</t>
  </si>
  <si>
    <t>Частичная замена стояка хвс д 32</t>
  </si>
  <si>
    <t>Чистка фильтра</t>
  </si>
  <si>
    <t>сброс воздуха с системы отопления</t>
  </si>
  <si>
    <t>смена труб водогазопроводных д.32</t>
  </si>
  <si>
    <t>смена труб канализации д.100 мм.</t>
  </si>
  <si>
    <t>смена труб канализации д.50</t>
  </si>
  <si>
    <t>Осмотр забора на предмет замены</t>
  </si>
  <si>
    <t>Очистка козырька над входом в подъезд от различного вида мусора</t>
  </si>
  <si>
    <t>Ремонт мусоропровода</t>
  </si>
  <si>
    <t>п/м</t>
  </si>
  <si>
    <t>Ремонт подъездов</t>
  </si>
  <si>
    <t>Установка входной группы в подъезде жил. дома 1 мкр, 37, п.2</t>
  </si>
  <si>
    <t>Установка светильников с датчиком на движение</t>
  </si>
  <si>
    <t>Установка светодиодного светильника</t>
  </si>
  <si>
    <t>Установка урны</t>
  </si>
  <si>
    <t>Установка электро розетки в местах общего пользования</t>
  </si>
  <si>
    <t>Устройство заслонок на мусоропровод</t>
  </si>
  <si>
    <t>Утепление двери</t>
  </si>
  <si>
    <t>исполнение заявок не связанных с ремонтом</t>
  </si>
  <si>
    <t>ремонт подъезда1</t>
  </si>
  <si>
    <t>ремонт электрощитов</t>
  </si>
  <si>
    <t>Ремонт подъезда 5</t>
  </si>
  <si>
    <t xml:space="preserve">Накопительная по работам за период c  01.01.2020 по  31.12.2020 г.                                                                                   </t>
  </si>
  <si>
    <t>Ремонт оконных откосов</t>
  </si>
  <si>
    <t>Установка пластиковых окон в подъездах</t>
  </si>
  <si>
    <t>Установка пластиковых окон в подъезде</t>
  </si>
  <si>
    <t>добавлена работа</t>
  </si>
  <si>
    <t>итого</t>
  </si>
  <si>
    <t>в отчете ремонт подъезда, в контеке нет</t>
  </si>
  <si>
    <t>Утепление и герметизация межпанельных швов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</si>
</sst>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&quot;р.&quot;"/>
    <numFmt numFmtId="165" formatCode="_-* #&quot; &quot;##0.00_-;\-* #&quot; &quot;##0.00_-;_-* &quot;-&quot;??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7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49" fontId="0" fillId="4" borderId="3" xfId="0" applyNumberFormat="1" applyFill="1" applyBorder="1"/>
    <xf numFmtId="0" fontId="0" fillId="0" borderId="0" xfId="0"/>
    <xf numFmtId="0" fontId="12" fillId="0" borderId="3" xfId="0" applyFont="1" applyFill="1" applyBorder="1" applyAlignment="1">
      <alignment horizontal="center" vertical="center" wrapText="1"/>
    </xf>
    <xf numFmtId="49" fontId="0" fillId="0" borderId="3" xfId="0" applyNumberFormat="1" applyFill="1" applyBorder="1"/>
    <xf numFmtId="0" fontId="0" fillId="4" borderId="0" xfId="0" applyFill="1"/>
    <xf numFmtId="2" fontId="2" fillId="3" borderId="0" xfId="0" applyNumberFormat="1" applyFont="1" applyFill="1" applyAlignment="1">
      <alignment horizontal="center" wrapText="1"/>
    </xf>
    <xf numFmtId="165" fontId="0" fillId="0" borderId="3" xfId="0" applyNumberFormat="1" applyFill="1" applyBorder="1"/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165" fontId="12" fillId="0" borderId="3" xfId="0" applyNumberFormat="1" applyFont="1" applyFill="1" applyBorder="1"/>
    <xf numFmtId="49" fontId="0" fillId="5" borderId="3" xfId="0" applyNumberFormat="1" applyFill="1" applyBorder="1"/>
    <xf numFmtId="165" fontId="0" fillId="5" borderId="3" xfId="0" applyNumberFormat="1" applyFill="1" applyBorder="1"/>
    <xf numFmtId="0" fontId="0" fillId="5" borderId="0" xfId="0" applyFill="1"/>
    <xf numFmtId="165" fontId="0" fillId="0" borderId="0" xfId="0" applyNumberFormat="1"/>
    <xf numFmtId="165" fontId="0" fillId="4" borderId="3" xfId="0" applyNumberFormat="1" applyFill="1" applyBorder="1"/>
    <xf numFmtId="43" fontId="0" fillId="0" borderId="0" xfId="0" applyNumberFormat="1"/>
    <xf numFmtId="165" fontId="0" fillId="3" borderId="3" xfId="0" applyNumberFormat="1" applyFill="1" applyBorder="1"/>
    <xf numFmtId="165" fontId="0" fillId="4" borderId="0" xfId="0" applyNumberFormat="1" applyFill="1"/>
    <xf numFmtId="43" fontId="0" fillId="4" borderId="0" xfId="0" applyNumberFormat="1" applyFill="1"/>
    <xf numFmtId="165" fontId="6" fillId="3" borderId="2" xfId="0" applyNumberFormat="1" applyFont="1" applyFill="1" applyBorder="1" applyAlignment="1">
      <alignment horizontal="center"/>
    </xf>
    <xf numFmtId="49" fontId="0" fillId="0" borderId="0" xfId="0" applyNumberFormat="1" applyFill="1" applyBorder="1"/>
    <xf numFmtId="165" fontId="0" fillId="0" borderId="0" xfId="0" applyNumberFormat="1" applyFill="1" applyBorder="1"/>
    <xf numFmtId="165" fontId="0" fillId="3" borderId="0" xfId="0" applyNumberFormat="1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6/1%20&#1084;&#1082;&#1088;%20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3">
          <cell r="C93">
            <v>3302988.6500000004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topLeftCell="A25" workbookViewId="0">
      <selection activeCell="C28" sqref="C28"/>
    </sheetView>
  </sheetViews>
  <sheetFormatPr defaultRowHeight="15" outlineLevelRow="2" x14ac:dyDescent="0.25"/>
  <cols>
    <col min="1" max="1" width="59.5703125" style="16" customWidth="1"/>
    <col min="2" max="2" width="15.5703125" style="6" hidden="1" customWidth="1"/>
    <col min="3" max="3" width="15.5703125" style="15" customWidth="1"/>
    <col min="4" max="4" width="9.28515625" style="16" customWidth="1"/>
    <col min="5" max="5" width="14.42578125" style="17" customWidth="1"/>
    <col min="6" max="6" width="15.28515625" style="18" customWidth="1"/>
    <col min="7" max="16384" width="9.140625" style="18"/>
  </cols>
  <sheetData>
    <row r="1" spans="1:5" ht="37.5" customHeight="1" x14ac:dyDescent="0.25">
      <c r="A1" s="51" t="s">
        <v>9</v>
      </c>
      <c r="B1" s="51"/>
      <c r="C1" s="51"/>
      <c r="D1" s="51"/>
      <c r="E1" s="51"/>
    </row>
    <row r="2" spans="1:5" ht="17.25" customHeight="1" x14ac:dyDescent="0.25">
      <c r="A2" s="26" t="s">
        <v>34</v>
      </c>
      <c r="B2" s="9" t="s">
        <v>7</v>
      </c>
      <c r="C2" s="53" t="s">
        <v>61</v>
      </c>
      <c r="D2" s="53"/>
      <c r="E2" s="53"/>
    </row>
    <row r="3" spans="1:5" ht="57" x14ac:dyDescent="0.25">
      <c r="A3" s="19" t="s">
        <v>3</v>
      </c>
      <c r="B3" s="1" t="s">
        <v>0</v>
      </c>
      <c r="C3" s="4" t="s">
        <v>32</v>
      </c>
      <c r="D3" s="7" t="s">
        <v>1</v>
      </c>
      <c r="E3" s="8" t="s">
        <v>2</v>
      </c>
    </row>
    <row r="4" spans="1:5" x14ac:dyDescent="0.25">
      <c r="A4" s="54" t="s">
        <v>62</v>
      </c>
      <c r="B4" s="55"/>
      <c r="C4" s="55"/>
      <c r="D4" s="55"/>
      <c r="E4" s="56"/>
    </row>
    <row r="5" spans="1:5" ht="28.5" x14ac:dyDescent="0.25">
      <c r="A5" s="19" t="s">
        <v>63</v>
      </c>
      <c r="B5" s="1"/>
      <c r="C5" s="4">
        <v>3156314.21</v>
      </c>
      <c r="D5" s="21" t="s">
        <v>31</v>
      </c>
      <c r="E5" s="8"/>
    </row>
    <row r="6" spans="1:5" x14ac:dyDescent="0.25">
      <c r="A6" s="19" t="s">
        <v>64</v>
      </c>
      <c r="B6" s="1"/>
      <c r="C6" s="4">
        <v>3150212.35</v>
      </c>
      <c r="D6" s="21" t="s">
        <v>31</v>
      </c>
      <c r="E6" s="8"/>
    </row>
    <row r="7" spans="1:5" x14ac:dyDescent="0.25">
      <c r="A7" s="19" t="s">
        <v>65</v>
      </c>
      <c r="B7" s="1"/>
      <c r="C7" s="4">
        <f>C6-C5</f>
        <v>-6101.8599999998696</v>
      </c>
      <c r="D7" s="21" t="s">
        <v>31</v>
      </c>
      <c r="E7" s="8"/>
    </row>
    <row r="8" spans="1:5" x14ac:dyDescent="0.25">
      <c r="A8" s="19" t="s">
        <v>10</v>
      </c>
      <c r="B8" s="1"/>
      <c r="C8" s="4">
        <f>C9</f>
        <v>33930</v>
      </c>
      <c r="D8" s="21" t="s">
        <v>31</v>
      </c>
      <c r="E8" s="8"/>
    </row>
    <row r="9" spans="1:5" x14ac:dyDescent="0.25">
      <c r="A9" s="19" t="s">
        <v>11</v>
      </c>
      <c r="B9" s="1"/>
      <c r="C9" s="22">
        <f>1500*12+1327.5*12</f>
        <v>33930</v>
      </c>
      <c r="D9" s="21" t="s">
        <v>31</v>
      </c>
      <c r="E9" s="8"/>
    </row>
    <row r="10" spans="1:5" x14ac:dyDescent="0.25">
      <c r="A10" s="26" t="s">
        <v>66</v>
      </c>
      <c r="B10" s="9"/>
      <c r="C10" s="10">
        <f>C5</f>
        <v>3156314.21</v>
      </c>
      <c r="D10" s="21" t="s">
        <v>31</v>
      </c>
      <c r="E10" s="2"/>
    </row>
    <row r="11" spans="1:5" x14ac:dyDescent="0.25">
      <c r="A11" s="52" t="s">
        <v>12</v>
      </c>
      <c r="B11" s="52"/>
      <c r="C11" s="52"/>
      <c r="D11" s="52"/>
      <c r="E11" s="52"/>
    </row>
    <row r="12" spans="1:5" ht="29.25" thickBot="1" x14ac:dyDescent="0.3">
      <c r="A12" s="26" t="s">
        <v>14</v>
      </c>
      <c r="B12" s="9" t="e">
        <f>#REF!</f>
        <v>#REF!</v>
      </c>
      <c r="C12" s="10">
        <f>C13+C14</f>
        <v>463427.82</v>
      </c>
      <c r="D12" s="3"/>
      <c r="E12" s="2"/>
    </row>
    <row r="13" spans="1:5" s="29" customFormat="1" ht="15.75" thickBot="1" x14ac:dyDescent="0.3">
      <c r="A13" s="31" t="s">
        <v>67</v>
      </c>
      <c r="B13" s="31"/>
      <c r="C13" s="34">
        <v>226832.7</v>
      </c>
      <c r="D13" s="31" t="s">
        <v>5</v>
      </c>
      <c r="E13" s="34">
        <v>57426</v>
      </c>
    </row>
    <row r="14" spans="1:5" s="29" customFormat="1" ht="15.75" thickBot="1" x14ac:dyDescent="0.3">
      <c r="A14" s="31" t="s">
        <v>68</v>
      </c>
      <c r="B14" s="31"/>
      <c r="C14" s="34">
        <v>236595.12</v>
      </c>
      <c r="D14" s="31" t="s">
        <v>4</v>
      </c>
      <c r="E14" s="34">
        <v>57426</v>
      </c>
    </row>
    <row r="15" spans="1:5" ht="29.25" thickBot="1" x14ac:dyDescent="0.3">
      <c r="A15" s="26" t="s">
        <v>15</v>
      </c>
      <c r="B15" s="9" t="e">
        <f>#REF!</f>
        <v>#REF!</v>
      </c>
      <c r="C15" s="10">
        <f>C16+C17</f>
        <v>218801.62</v>
      </c>
      <c r="D15" s="3"/>
      <c r="E15" s="2"/>
    </row>
    <row r="16" spans="1:5" s="29" customFormat="1" ht="15.75" thickBot="1" x14ac:dyDescent="0.3">
      <c r="A16" s="31" t="s">
        <v>76</v>
      </c>
      <c r="B16" s="31"/>
      <c r="C16" s="34">
        <v>101641.37</v>
      </c>
      <c r="D16" s="31" t="s">
        <v>4</v>
      </c>
      <c r="E16" s="34">
        <v>57424.5</v>
      </c>
    </row>
    <row r="17" spans="1:5" s="29" customFormat="1" ht="15.75" thickBot="1" x14ac:dyDescent="0.3">
      <c r="A17" s="31" t="s">
        <v>77</v>
      </c>
      <c r="B17" s="31"/>
      <c r="C17" s="34">
        <v>117160.25</v>
      </c>
      <c r="D17" s="31" t="s">
        <v>4</v>
      </c>
      <c r="E17" s="34">
        <v>57431.5</v>
      </c>
    </row>
    <row r="18" spans="1:5" ht="29.25" thickBot="1" x14ac:dyDescent="0.3">
      <c r="A18" s="26" t="s">
        <v>16</v>
      </c>
      <c r="B18" s="11" t="e">
        <f>#REF!+#REF!</f>
        <v>#REF!</v>
      </c>
      <c r="C18" s="10">
        <f>C19</f>
        <v>25091.96</v>
      </c>
      <c r="D18" s="5"/>
      <c r="E18" s="2"/>
    </row>
    <row r="19" spans="1:5" s="29" customFormat="1" ht="15.75" thickBot="1" x14ac:dyDescent="0.3">
      <c r="A19" s="31" t="s">
        <v>78</v>
      </c>
      <c r="B19" s="31"/>
      <c r="C19" s="34">
        <v>25091.96</v>
      </c>
      <c r="D19" s="31" t="s">
        <v>13</v>
      </c>
      <c r="E19" s="34">
        <v>388</v>
      </c>
    </row>
    <row r="20" spans="1:5" ht="43.5" thickBot="1" x14ac:dyDescent="0.3">
      <c r="A20" s="26" t="s">
        <v>17</v>
      </c>
      <c r="B20" s="9"/>
      <c r="C20" s="10">
        <f>SUM(C21:C26)</f>
        <v>264159.59999999998</v>
      </c>
      <c r="D20" s="3"/>
      <c r="E20" s="2"/>
    </row>
    <row r="21" spans="1:5" s="29" customFormat="1" ht="15.75" thickBot="1" x14ac:dyDescent="0.3">
      <c r="A21" s="31" t="s">
        <v>79</v>
      </c>
      <c r="B21" s="31"/>
      <c r="C21" s="34">
        <v>6316.86</v>
      </c>
      <c r="D21" s="31" t="s">
        <v>4</v>
      </c>
      <c r="E21" s="34">
        <v>57426</v>
      </c>
    </row>
    <row r="22" spans="1:5" s="29" customFormat="1" ht="15.75" thickBot="1" x14ac:dyDescent="0.3">
      <c r="A22" s="31" t="s">
        <v>80</v>
      </c>
      <c r="B22" s="31"/>
      <c r="C22" s="34">
        <v>6316.86</v>
      </c>
      <c r="D22" s="31" t="s">
        <v>4</v>
      </c>
      <c r="E22" s="34">
        <v>57426</v>
      </c>
    </row>
    <row r="23" spans="1:5" s="29" customFormat="1" ht="15.75" thickBot="1" x14ac:dyDescent="0.3">
      <c r="A23" s="31" t="s">
        <v>81</v>
      </c>
      <c r="B23" s="31"/>
      <c r="C23" s="34">
        <v>5742.6</v>
      </c>
      <c r="D23" s="31" t="s">
        <v>4</v>
      </c>
      <c r="E23" s="34">
        <v>57426</v>
      </c>
    </row>
    <row r="24" spans="1:5" s="29" customFormat="1" ht="15.75" thickBot="1" x14ac:dyDescent="0.3">
      <c r="A24" s="31" t="s">
        <v>82</v>
      </c>
      <c r="B24" s="31"/>
      <c r="C24" s="34">
        <v>5742.6</v>
      </c>
      <c r="D24" s="31" t="s">
        <v>4</v>
      </c>
      <c r="E24" s="34">
        <v>57426</v>
      </c>
    </row>
    <row r="25" spans="1:5" s="29" customFormat="1" ht="15.75" thickBot="1" x14ac:dyDescent="0.3">
      <c r="A25" s="31" t="s">
        <v>83</v>
      </c>
      <c r="B25" s="31"/>
      <c r="C25" s="34">
        <v>120020.34</v>
      </c>
      <c r="D25" s="31" t="s">
        <v>4</v>
      </c>
      <c r="E25" s="34">
        <v>57426</v>
      </c>
    </row>
    <row r="26" spans="1:5" s="29" customFormat="1" ht="15.75" thickBot="1" x14ac:dyDescent="0.3">
      <c r="A26" s="31" t="s">
        <v>84</v>
      </c>
      <c r="B26" s="31"/>
      <c r="C26" s="34">
        <v>120020.34</v>
      </c>
      <c r="D26" s="31" t="s">
        <v>4</v>
      </c>
      <c r="E26" s="34">
        <v>57426</v>
      </c>
    </row>
    <row r="27" spans="1:5" ht="43.5" outlineLevel="1" thickBot="1" x14ac:dyDescent="0.3">
      <c r="A27" s="26" t="s">
        <v>18</v>
      </c>
      <c r="B27" s="20"/>
      <c r="C27" s="10">
        <f>SUM(C28:C56)</f>
        <v>2134388.0533333337</v>
      </c>
      <c r="D27" s="20"/>
      <c r="E27" s="20"/>
    </row>
    <row r="28" spans="1:5" s="29" customFormat="1" ht="15.75" thickBot="1" x14ac:dyDescent="0.3">
      <c r="A28" s="31" t="s">
        <v>43</v>
      </c>
      <c r="B28" s="31"/>
      <c r="C28" s="34">
        <v>1087.53</v>
      </c>
      <c r="D28" s="31" t="s">
        <v>44</v>
      </c>
      <c r="E28" s="34">
        <v>3</v>
      </c>
    </row>
    <row r="29" spans="1:5" s="29" customFormat="1" ht="15.75" thickBot="1" x14ac:dyDescent="0.3">
      <c r="A29" s="31" t="s">
        <v>45</v>
      </c>
      <c r="B29" s="31"/>
      <c r="C29" s="34">
        <v>3096.6</v>
      </c>
      <c r="D29" s="31" t="s">
        <v>44</v>
      </c>
      <c r="E29" s="34">
        <v>39</v>
      </c>
    </row>
    <row r="30" spans="1:5" s="29" customFormat="1" ht="15.75" thickBot="1" x14ac:dyDescent="0.3">
      <c r="A30" s="31" t="s">
        <v>46</v>
      </c>
      <c r="B30" s="31"/>
      <c r="C30" s="34">
        <v>934.55</v>
      </c>
      <c r="D30" s="31" t="s">
        <v>44</v>
      </c>
      <c r="E30" s="34">
        <v>5</v>
      </c>
    </row>
    <row r="31" spans="1:5" s="29" customFormat="1" ht="15.75" thickBot="1" x14ac:dyDescent="0.3">
      <c r="A31" s="31" t="s">
        <v>47</v>
      </c>
      <c r="B31" s="31"/>
      <c r="C31" s="34">
        <v>445.64</v>
      </c>
      <c r="D31" s="31" t="s">
        <v>44</v>
      </c>
      <c r="E31" s="34">
        <v>2</v>
      </c>
    </row>
    <row r="32" spans="1:5" s="29" customFormat="1" ht="15.75" thickBot="1" x14ac:dyDescent="0.3">
      <c r="A32" s="31" t="s">
        <v>48</v>
      </c>
      <c r="B32" s="31"/>
      <c r="C32" s="34">
        <v>1153.05</v>
      </c>
      <c r="D32" s="31" t="s">
        <v>44</v>
      </c>
      <c r="E32" s="34">
        <v>5</v>
      </c>
    </row>
    <row r="33" spans="1:5" s="29" customFormat="1" ht="15.75" thickBot="1" x14ac:dyDescent="0.3">
      <c r="A33" s="31" t="s">
        <v>35</v>
      </c>
      <c r="B33" s="31"/>
      <c r="C33" s="34">
        <v>7045.5</v>
      </c>
      <c r="D33" s="31" t="s">
        <v>5</v>
      </c>
      <c r="E33" s="34">
        <v>30</v>
      </c>
    </row>
    <row r="34" spans="1:5" s="29" customFormat="1" ht="15.75" thickBot="1" x14ac:dyDescent="0.3">
      <c r="A34" s="31" t="s">
        <v>49</v>
      </c>
      <c r="B34" s="31"/>
      <c r="C34" s="34">
        <v>666.76</v>
      </c>
      <c r="D34" s="31" t="s">
        <v>44</v>
      </c>
      <c r="E34" s="34">
        <v>2</v>
      </c>
    </row>
    <row r="35" spans="1:5" s="29" customFormat="1" ht="15.75" thickBot="1" x14ac:dyDescent="0.3">
      <c r="A35" s="31" t="s">
        <v>50</v>
      </c>
      <c r="B35" s="31"/>
      <c r="C35" s="34">
        <v>3855.9</v>
      </c>
      <c r="D35" s="31" t="s">
        <v>44</v>
      </c>
      <c r="E35" s="34">
        <v>10</v>
      </c>
    </row>
    <row r="36" spans="1:5" s="29" customFormat="1" ht="15.75" thickBot="1" x14ac:dyDescent="0.3">
      <c r="A36" s="31" t="s">
        <v>129</v>
      </c>
      <c r="B36" s="31"/>
      <c r="C36" s="34">
        <v>342.04</v>
      </c>
      <c r="D36" s="31" t="s">
        <v>44</v>
      </c>
      <c r="E36" s="34">
        <v>1</v>
      </c>
    </row>
    <row r="37" spans="1:5" s="29" customFormat="1" ht="15.75" thickBot="1" x14ac:dyDescent="0.3">
      <c r="A37" s="31" t="s">
        <v>130</v>
      </c>
      <c r="B37" s="31"/>
      <c r="C37" s="34">
        <v>612.5</v>
      </c>
      <c r="D37" s="31" t="s">
        <v>44</v>
      </c>
      <c r="E37" s="34">
        <v>5</v>
      </c>
    </row>
    <row r="38" spans="1:5" s="29" customFormat="1" ht="15.75" thickBot="1" x14ac:dyDescent="0.3">
      <c r="A38" s="31" t="s">
        <v>53</v>
      </c>
      <c r="B38" s="31"/>
      <c r="C38" s="34">
        <v>23535</v>
      </c>
      <c r="D38" s="31" t="s">
        <v>5</v>
      </c>
      <c r="E38" s="34">
        <v>250</v>
      </c>
    </row>
    <row r="39" spans="1:5" s="29" customFormat="1" ht="15.75" thickBot="1" x14ac:dyDescent="0.3">
      <c r="A39" s="31" t="s">
        <v>131</v>
      </c>
      <c r="B39" s="31"/>
      <c r="C39" s="34">
        <v>7295.68</v>
      </c>
      <c r="D39" s="31" t="s">
        <v>132</v>
      </c>
      <c r="E39" s="34">
        <v>14</v>
      </c>
    </row>
    <row r="40" spans="1:5" s="29" customFormat="1" ht="15.75" thickBot="1" x14ac:dyDescent="0.3">
      <c r="A40" s="31" t="s">
        <v>133</v>
      </c>
      <c r="B40" s="31"/>
      <c r="C40" s="34">
        <v>807891.66</v>
      </c>
      <c r="D40" s="31" t="s">
        <v>110</v>
      </c>
      <c r="E40" s="34">
        <v>2</v>
      </c>
    </row>
    <row r="41" spans="1:5" s="29" customFormat="1" ht="15.75" thickBot="1" x14ac:dyDescent="0.3">
      <c r="A41" s="31" t="s">
        <v>134</v>
      </c>
      <c r="B41" s="31"/>
      <c r="C41" s="34">
        <v>39505</v>
      </c>
      <c r="D41" s="31" t="s">
        <v>44</v>
      </c>
      <c r="E41" s="34">
        <v>1</v>
      </c>
    </row>
    <row r="42" spans="1:5" s="29" customFormat="1" ht="15.75" thickBot="1" x14ac:dyDescent="0.3">
      <c r="A42" s="31" t="s">
        <v>59</v>
      </c>
      <c r="B42" s="31"/>
      <c r="C42" s="34">
        <v>240.9</v>
      </c>
      <c r="D42" s="31" t="s">
        <v>44</v>
      </c>
      <c r="E42" s="34">
        <v>1</v>
      </c>
    </row>
    <row r="43" spans="1:5" s="29" customFormat="1" ht="15.75" thickBot="1" x14ac:dyDescent="0.3">
      <c r="A43" s="31" t="s">
        <v>135</v>
      </c>
      <c r="B43" s="31"/>
      <c r="C43" s="34">
        <v>6197.1</v>
      </c>
      <c r="D43" s="31" t="s">
        <v>93</v>
      </c>
      <c r="E43" s="34">
        <v>6</v>
      </c>
    </row>
    <row r="44" spans="1:5" s="29" customFormat="1" ht="15.75" thickBot="1" x14ac:dyDescent="0.3">
      <c r="A44" s="31" t="s">
        <v>136</v>
      </c>
      <c r="B44" s="31"/>
      <c r="C44" s="34">
        <v>435.97</v>
      </c>
      <c r="D44" s="31" t="s">
        <v>44</v>
      </c>
      <c r="E44" s="34">
        <v>1</v>
      </c>
    </row>
    <row r="45" spans="1:5" s="29" customFormat="1" ht="15.75" thickBot="1" x14ac:dyDescent="0.3">
      <c r="A45" s="31" t="s">
        <v>137</v>
      </c>
      <c r="B45" s="31"/>
      <c r="C45" s="34">
        <v>26414.9</v>
      </c>
      <c r="D45" s="31" t="s">
        <v>44</v>
      </c>
      <c r="E45" s="34">
        <v>10</v>
      </c>
    </row>
    <row r="46" spans="1:5" s="29" customFormat="1" ht="15.75" thickBot="1" x14ac:dyDescent="0.3">
      <c r="A46" s="31" t="s">
        <v>138</v>
      </c>
      <c r="B46" s="31"/>
      <c r="C46" s="34">
        <v>363.1</v>
      </c>
      <c r="D46" s="31" t="s">
        <v>44</v>
      </c>
      <c r="E46" s="34">
        <v>1</v>
      </c>
    </row>
    <row r="47" spans="1:5" s="29" customFormat="1" ht="15.75" thickBot="1" x14ac:dyDescent="0.3">
      <c r="A47" s="31" t="s">
        <v>139</v>
      </c>
      <c r="B47" s="31"/>
      <c r="C47" s="34">
        <v>5706.45</v>
      </c>
      <c r="D47" s="31" t="s">
        <v>44</v>
      </c>
      <c r="E47" s="34">
        <v>5</v>
      </c>
    </row>
    <row r="48" spans="1:5" s="29" customFormat="1" ht="15.75" thickBot="1" x14ac:dyDescent="0.3">
      <c r="A48" s="31" t="s">
        <v>140</v>
      </c>
      <c r="B48" s="31"/>
      <c r="C48" s="34">
        <v>4387.05</v>
      </c>
      <c r="D48" s="31" t="s">
        <v>44</v>
      </c>
      <c r="E48" s="34">
        <v>1</v>
      </c>
    </row>
    <row r="49" spans="1:7" s="29" customFormat="1" ht="15.75" thickBot="1" x14ac:dyDescent="0.3">
      <c r="A49" s="31" t="s">
        <v>141</v>
      </c>
      <c r="B49" s="31"/>
      <c r="C49" s="34">
        <v>3358.02</v>
      </c>
      <c r="D49" s="31" t="s">
        <v>44</v>
      </c>
      <c r="E49" s="34">
        <v>6</v>
      </c>
    </row>
    <row r="50" spans="1:7" s="29" customFormat="1" ht="15.75" thickBot="1" x14ac:dyDescent="0.3">
      <c r="A50" s="31" t="s">
        <v>142</v>
      </c>
      <c r="B50" s="31"/>
      <c r="C50" s="34">
        <v>100654</v>
      </c>
      <c r="D50" s="31" t="s">
        <v>110</v>
      </c>
      <c r="E50" s="34">
        <v>1</v>
      </c>
    </row>
    <row r="51" spans="1:7" s="29" customFormat="1" ht="15.75" thickBot="1" x14ac:dyDescent="0.3">
      <c r="A51" s="31" t="s">
        <v>144</v>
      </c>
      <c r="B51" s="31"/>
      <c r="C51" s="44">
        <f>165304/1.2</f>
        <v>137753.33333333334</v>
      </c>
      <c r="D51" s="31" t="s">
        <v>110</v>
      </c>
      <c r="E51" s="34">
        <v>1</v>
      </c>
    </row>
    <row r="52" spans="1:7" s="29" customFormat="1" ht="15.75" thickBot="1" x14ac:dyDescent="0.3">
      <c r="A52" s="31" t="s">
        <v>143</v>
      </c>
      <c r="B52" s="31"/>
      <c r="C52" s="44">
        <v>1201.43</v>
      </c>
      <c r="D52" s="31" t="s">
        <v>44</v>
      </c>
      <c r="E52" s="34">
        <v>1</v>
      </c>
    </row>
    <row r="53" spans="1:7" s="29" customFormat="1" ht="15.75" thickBot="1" x14ac:dyDescent="0.3">
      <c r="A53" s="31" t="s">
        <v>146</v>
      </c>
      <c r="B53" s="31"/>
      <c r="C53" s="44">
        <v>103958.33</v>
      </c>
      <c r="D53" s="31" t="s">
        <v>103</v>
      </c>
      <c r="E53" s="34">
        <v>1</v>
      </c>
      <c r="F53" s="41"/>
      <c r="G53" s="43"/>
    </row>
    <row r="54" spans="1:7" s="29" customFormat="1" ht="15.75" thickBot="1" x14ac:dyDescent="0.3">
      <c r="A54" s="31" t="s">
        <v>147</v>
      </c>
      <c r="B54" s="31"/>
      <c r="C54" s="44">
        <v>290855.83</v>
      </c>
      <c r="D54" s="31" t="s">
        <v>103</v>
      </c>
      <c r="E54" s="34">
        <v>1</v>
      </c>
      <c r="F54" s="41"/>
      <c r="G54" s="43"/>
    </row>
    <row r="55" spans="1:7" s="29" customFormat="1" ht="15.75" thickBot="1" x14ac:dyDescent="0.3">
      <c r="A55" s="31" t="s">
        <v>148</v>
      </c>
      <c r="B55" s="31"/>
      <c r="C55" s="44">
        <v>437230.83</v>
      </c>
      <c r="D55" s="31" t="s">
        <v>103</v>
      </c>
      <c r="E55" s="34">
        <v>1</v>
      </c>
      <c r="F55" s="41"/>
      <c r="G55" s="43"/>
    </row>
    <row r="56" spans="1:7" s="29" customFormat="1" x14ac:dyDescent="0.25">
      <c r="A56" s="48" t="s">
        <v>152</v>
      </c>
      <c r="B56" s="48"/>
      <c r="C56" s="50">
        <f>87*1358.2</f>
        <v>118163.40000000001</v>
      </c>
      <c r="D56" s="48" t="s">
        <v>5</v>
      </c>
      <c r="E56" s="49">
        <v>87</v>
      </c>
      <c r="F56" s="41"/>
      <c r="G56" s="43"/>
    </row>
    <row r="57" spans="1:7" s="23" customFormat="1" ht="52.5" customHeight="1" outlineLevel="2" thickBot="1" x14ac:dyDescent="0.3">
      <c r="A57" s="26" t="s">
        <v>19</v>
      </c>
      <c r="B57" s="24"/>
      <c r="C57" s="47">
        <f>SUM(C58:C95)</f>
        <v>449374.20999999996</v>
      </c>
      <c r="D57" s="24"/>
      <c r="E57" s="24"/>
    </row>
    <row r="58" spans="1:7" s="29" customFormat="1" ht="15.75" thickBot="1" x14ac:dyDescent="0.3">
      <c r="A58" s="31" t="s">
        <v>41</v>
      </c>
      <c r="B58" s="31"/>
      <c r="C58" s="34">
        <v>12477.3</v>
      </c>
      <c r="D58" s="31" t="s">
        <v>42</v>
      </c>
      <c r="E58" s="34">
        <v>22</v>
      </c>
    </row>
    <row r="59" spans="1:7" s="29" customFormat="1" ht="15.75" thickBot="1" x14ac:dyDescent="0.3">
      <c r="A59" s="31" t="s">
        <v>33</v>
      </c>
      <c r="B59" s="31"/>
      <c r="C59" s="34">
        <v>4046.8</v>
      </c>
      <c r="D59" s="31" t="s">
        <v>29</v>
      </c>
      <c r="E59" s="34">
        <v>5</v>
      </c>
    </row>
    <row r="60" spans="1:7" s="29" customFormat="1" ht="15.75" thickBot="1" x14ac:dyDescent="0.3">
      <c r="A60" s="31" t="s">
        <v>98</v>
      </c>
      <c r="B60" s="31"/>
      <c r="C60" s="34">
        <v>8729.26</v>
      </c>
      <c r="D60" s="31" t="s">
        <v>99</v>
      </c>
      <c r="E60" s="34">
        <v>4</v>
      </c>
    </row>
    <row r="61" spans="1:7" s="29" customFormat="1" ht="15.75" thickBot="1" x14ac:dyDescent="0.3">
      <c r="A61" s="31" t="s">
        <v>100</v>
      </c>
      <c r="B61" s="31"/>
      <c r="C61" s="34">
        <v>209905.77</v>
      </c>
      <c r="D61" s="31" t="s">
        <v>101</v>
      </c>
      <c r="E61" s="34">
        <v>1.6</v>
      </c>
    </row>
    <row r="62" spans="1:7" s="29" customFormat="1" ht="15.75" thickBot="1" x14ac:dyDescent="0.3">
      <c r="A62" s="31" t="s">
        <v>102</v>
      </c>
      <c r="B62" s="31"/>
      <c r="C62" s="34">
        <v>1543.87</v>
      </c>
      <c r="D62" s="31" t="s">
        <v>103</v>
      </c>
      <c r="E62" s="34">
        <v>1</v>
      </c>
    </row>
    <row r="63" spans="1:7" s="29" customFormat="1" ht="15.75" thickBot="1" x14ac:dyDescent="0.3">
      <c r="A63" s="31" t="s">
        <v>104</v>
      </c>
      <c r="B63" s="31"/>
      <c r="C63" s="34">
        <v>3814.3</v>
      </c>
      <c r="D63" s="31" t="s">
        <v>103</v>
      </c>
      <c r="E63" s="34">
        <v>10</v>
      </c>
    </row>
    <row r="64" spans="1:7" s="29" customFormat="1" ht="15.75" thickBot="1" x14ac:dyDescent="0.3">
      <c r="A64" s="31" t="s">
        <v>105</v>
      </c>
      <c r="B64" s="31"/>
      <c r="C64" s="34">
        <v>1395.03</v>
      </c>
      <c r="D64" s="31" t="s">
        <v>44</v>
      </c>
      <c r="E64" s="34">
        <v>7</v>
      </c>
    </row>
    <row r="65" spans="1:5" s="29" customFormat="1" ht="15.75" thickBot="1" x14ac:dyDescent="0.3">
      <c r="A65" s="31" t="s">
        <v>106</v>
      </c>
      <c r="B65" s="31"/>
      <c r="C65" s="34">
        <v>1117.43</v>
      </c>
      <c r="D65" s="31" t="s">
        <v>44</v>
      </c>
      <c r="E65" s="34">
        <v>1</v>
      </c>
    </row>
    <row r="66" spans="1:5" s="29" customFormat="1" ht="15.75" thickBot="1" x14ac:dyDescent="0.3">
      <c r="A66" s="31" t="s">
        <v>107</v>
      </c>
      <c r="B66" s="31"/>
      <c r="C66" s="34">
        <v>14216.09</v>
      </c>
      <c r="D66" s="31" t="s">
        <v>103</v>
      </c>
      <c r="E66" s="34">
        <v>1</v>
      </c>
    </row>
    <row r="67" spans="1:5" s="29" customFormat="1" ht="15.75" thickBot="1" x14ac:dyDescent="0.3">
      <c r="A67" s="31" t="s">
        <v>51</v>
      </c>
      <c r="B67" s="31"/>
      <c r="C67" s="34">
        <v>5992.48</v>
      </c>
      <c r="D67" s="31" t="s">
        <v>5</v>
      </c>
      <c r="E67" s="34">
        <v>43</v>
      </c>
    </row>
    <row r="68" spans="1:5" s="29" customFormat="1" ht="15.75" thickBot="1" x14ac:dyDescent="0.3">
      <c r="A68" s="31" t="s">
        <v>108</v>
      </c>
      <c r="B68" s="31"/>
      <c r="C68" s="34">
        <v>48.28</v>
      </c>
      <c r="D68" s="31" t="s">
        <v>5</v>
      </c>
      <c r="E68" s="34">
        <v>0.4</v>
      </c>
    </row>
    <row r="69" spans="1:5" s="29" customFormat="1" ht="15.75" thickBot="1" x14ac:dyDescent="0.3">
      <c r="A69" s="31" t="s">
        <v>109</v>
      </c>
      <c r="B69" s="31"/>
      <c r="C69" s="34">
        <v>2631.62</v>
      </c>
      <c r="D69" s="31" t="s">
        <v>110</v>
      </c>
      <c r="E69" s="34">
        <v>2</v>
      </c>
    </row>
    <row r="70" spans="1:5" s="29" customFormat="1" ht="15.75" thickBot="1" x14ac:dyDescent="0.3">
      <c r="A70" s="31" t="s">
        <v>52</v>
      </c>
      <c r="B70" s="31"/>
      <c r="C70" s="34">
        <v>862.95</v>
      </c>
      <c r="D70" s="31" t="s">
        <v>5</v>
      </c>
      <c r="E70" s="34">
        <v>5</v>
      </c>
    </row>
    <row r="71" spans="1:5" s="29" customFormat="1" ht="15.75" thickBot="1" x14ac:dyDescent="0.3">
      <c r="A71" s="31" t="s">
        <v>111</v>
      </c>
      <c r="B71" s="31"/>
      <c r="C71" s="34">
        <v>2093.46</v>
      </c>
      <c r="D71" s="31" t="s">
        <v>112</v>
      </c>
      <c r="E71" s="34">
        <v>2</v>
      </c>
    </row>
    <row r="72" spans="1:5" s="29" customFormat="1" ht="15.75" thickBot="1" x14ac:dyDescent="0.3">
      <c r="A72" s="31" t="s">
        <v>113</v>
      </c>
      <c r="B72" s="31"/>
      <c r="C72" s="34">
        <v>2053.6999999999998</v>
      </c>
      <c r="D72" s="31" t="s">
        <v>44</v>
      </c>
      <c r="E72" s="34">
        <v>10</v>
      </c>
    </row>
    <row r="73" spans="1:5" s="29" customFormat="1" ht="15.75" thickBot="1" x14ac:dyDescent="0.3">
      <c r="A73" s="31" t="s">
        <v>114</v>
      </c>
      <c r="B73" s="31"/>
      <c r="C73" s="34">
        <v>818.72</v>
      </c>
      <c r="D73" s="31" t="s">
        <v>115</v>
      </c>
      <c r="E73" s="34">
        <v>2</v>
      </c>
    </row>
    <row r="74" spans="1:5" s="29" customFormat="1" ht="15.75" thickBot="1" x14ac:dyDescent="0.3">
      <c r="A74" s="31" t="s">
        <v>116</v>
      </c>
      <c r="B74" s="31"/>
      <c r="C74" s="34">
        <v>694.5</v>
      </c>
      <c r="D74" s="31" t="s">
        <v>29</v>
      </c>
      <c r="E74" s="34">
        <v>1</v>
      </c>
    </row>
    <row r="75" spans="1:5" s="29" customFormat="1" ht="15.75" thickBot="1" x14ac:dyDescent="0.3">
      <c r="A75" s="31" t="s">
        <v>54</v>
      </c>
      <c r="B75" s="31"/>
      <c r="C75" s="34">
        <v>6785.37</v>
      </c>
      <c r="D75" s="31" t="s">
        <v>44</v>
      </c>
      <c r="E75" s="34">
        <v>9</v>
      </c>
    </row>
    <row r="76" spans="1:5" s="29" customFormat="1" ht="15.75" thickBot="1" x14ac:dyDescent="0.3">
      <c r="A76" s="31" t="s">
        <v>55</v>
      </c>
      <c r="B76" s="31"/>
      <c r="C76" s="34">
        <v>3049.95</v>
      </c>
      <c r="D76" s="31" t="s">
        <v>44</v>
      </c>
      <c r="E76" s="34">
        <v>5</v>
      </c>
    </row>
    <row r="77" spans="1:5" s="29" customFormat="1" ht="15.75" thickBot="1" x14ac:dyDescent="0.3">
      <c r="A77" s="31" t="s">
        <v>117</v>
      </c>
      <c r="B77" s="31"/>
      <c r="C77" s="34">
        <v>1083.27</v>
      </c>
      <c r="D77" s="31" t="s">
        <v>44</v>
      </c>
      <c r="E77" s="34">
        <v>1</v>
      </c>
    </row>
    <row r="78" spans="1:5" s="29" customFormat="1" ht="15.75" thickBot="1" x14ac:dyDescent="0.3">
      <c r="A78" s="31" t="s">
        <v>56</v>
      </c>
      <c r="B78" s="31"/>
      <c r="C78" s="34">
        <v>4675.2</v>
      </c>
      <c r="D78" s="31" t="s">
        <v>44</v>
      </c>
      <c r="E78" s="34">
        <v>1</v>
      </c>
    </row>
    <row r="79" spans="1:5" s="29" customFormat="1" ht="15.75" thickBot="1" x14ac:dyDescent="0.3">
      <c r="A79" s="31" t="s">
        <v>118</v>
      </c>
      <c r="B79" s="31"/>
      <c r="C79" s="34">
        <v>4512</v>
      </c>
      <c r="D79" s="31" t="s">
        <v>5</v>
      </c>
      <c r="E79" s="34">
        <v>3</v>
      </c>
    </row>
    <row r="80" spans="1:5" s="29" customFormat="1" ht="15.75" thickBot="1" x14ac:dyDescent="0.3">
      <c r="A80" s="31" t="s">
        <v>57</v>
      </c>
      <c r="B80" s="31"/>
      <c r="C80" s="34">
        <v>3682.5</v>
      </c>
      <c r="D80" s="31" t="s">
        <v>5</v>
      </c>
      <c r="E80" s="34">
        <v>2.5</v>
      </c>
    </row>
    <row r="81" spans="1:7" s="29" customFormat="1" ht="15.75" thickBot="1" x14ac:dyDescent="0.3">
      <c r="A81" s="31" t="s">
        <v>119</v>
      </c>
      <c r="B81" s="31"/>
      <c r="C81" s="34">
        <v>112.6</v>
      </c>
      <c r="D81" s="31" t="s">
        <v>5</v>
      </c>
      <c r="E81" s="34">
        <v>0.2</v>
      </c>
    </row>
    <row r="82" spans="1:7" s="29" customFormat="1" ht="15.75" thickBot="1" x14ac:dyDescent="0.3">
      <c r="A82" s="31" t="s">
        <v>120</v>
      </c>
      <c r="B82" s="31"/>
      <c r="C82" s="34">
        <v>21372</v>
      </c>
      <c r="D82" s="31" t="s">
        <v>5</v>
      </c>
      <c r="E82" s="34">
        <v>19.5</v>
      </c>
    </row>
    <row r="83" spans="1:7" s="29" customFormat="1" ht="15.75" thickBot="1" x14ac:dyDescent="0.3">
      <c r="A83" s="31" t="s">
        <v>121</v>
      </c>
      <c r="B83" s="31"/>
      <c r="C83" s="34">
        <v>1183.5</v>
      </c>
      <c r="D83" s="31" t="s">
        <v>5</v>
      </c>
      <c r="E83" s="34">
        <v>1.5</v>
      </c>
    </row>
    <row r="84" spans="1:7" s="29" customFormat="1" ht="15.75" thickBot="1" x14ac:dyDescent="0.3">
      <c r="A84" s="31" t="s">
        <v>122</v>
      </c>
      <c r="B84" s="31"/>
      <c r="C84" s="34">
        <v>1227</v>
      </c>
      <c r="D84" s="31" t="s">
        <v>5</v>
      </c>
      <c r="E84" s="34">
        <v>1</v>
      </c>
    </row>
    <row r="85" spans="1:7" s="29" customFormat="1" ht="15.75" thickBot="1" x14ac:dyDescent="0.3">
      <c r="A85" s="31" t="s">
        <v>58</v>
      </c>
      <c r="B85" s="31"/>
      <c r="C85" s="34">
        <v>1450.96</v>
      </c>
      <c r="D85" s="31" t="s">
        <v>29</v>
      </c>
      <c r="E85" s="34">
        <v>2</v>
      </c>
    </row>
    <row r="86" spans="1:7" s="29" customFormat="1" ht="15.75" thickBot="1" x14ac:dyDescent="0.3">
      <c r="A86" s="31" t="s">
        <v>30</v>
      </c>
      <c r="B86" s="31"/>
      <c r="C86" s="34">
        <v>342.68</v>
      </c>
      <c r="D86" s="31" t="s">
        <v>44</v>
      </c>
      <c r="E86" s="34">
        <v>2</v>
      </c>
    </row>
    <row r="87" spans="1:7" s="29" customFormat="1" ht="15.75" thickBot="1" x14ac:dyDescent="0.3">
      <c r="A87" s="31" t="s">
        <v>30</v>
      </c>
      <c r="B87" s="31"/>
      <c r="C87" s="34">
        <v>427.22</v>
      </c>
      <c r="D87" s="31" t="s">
        <v>44</v>
      </c>
      <c r="E87" s="34">
        <v>1</v>
      </c>
    </row>
    <row r="88" spans="1:7" s="29" customFormat="1" ht="15.75" thickBot="1" x14ac:dyDescent="0.3">
      <c r="A88" s="31" t="s">
        <v>123</v>
      </c>
      <c r="B88" s="31"/>
      <c r="C88" s="34">
        <v>7815.72</v>
      </c>
      <c r="D88" s="31" t="s">
        <v>112</v>
      </c>
      <c r="E88" s="34">
        <v>4</v>
      </c>
    </row>
    <row r="89" spans="1:7" s="29" customFormat="1" ht="15.75" thickBot="1" x14ac:dyDescent="0.3">
      <c r="A89" s="31" t="s">
        <v>124</v>
      </c>
      <c r="B89" s="31"/>
      <c r="C89" s="34">
        <v>319.55</v>
      </c>
      <c r="D89" s="31" t="s">
        <v>93</v>
      </c>
      <c r="E89" s="34">
        <v>1</v>
      </c>
    </row>
    <row r="90" spans="1:7" s="29" customFormat="1" ht="15.75" thickBot="1" x14ac:dyDescent="0.3">
      <c r="A90" s="31" t="s">
        <v>125</v>
      </c>
      <c r="B90" s="31"/>
      <c r="C90" s="34">
        <v>621.53</v>
      </c>
      <c r="D90" s="31" t="s">
        <v>29</v>
      </c>
      <c r="E90" s="34">
        <v>1</v>
      </c>
    </row>
    <row r="91" spans="1:7" s="29" customFormat="1" ht="15.75" thickBot="1" x14ac:dyDescent="0.3">
      <c r="A91" s="31" t="s">
        <v>60</v>
      </c>
      <c r="B91" s="31"/>
      <c r="C91" s="34">
        <v>4700</v>
      </c>
      <c r="D91" s="31" t="s">
        <v>5</v>
      </c>
      <c r="E91" s="34">
        <v>4</v>
      </c>
    </row>
    <row r="92" spans="1:7" s="29" customFormat="1" ht="15.75" thickBot="1" x14ac:dyDescent="0.3">
      <c r="A92" s="31" t="s">
        <v>126</v>
      </c>
      <c r="B92" s="31"/>
      <c r="C92" s="34">
        <v>2007</v>
      </c>
      <c r="D92" s="31" t="s">
        <v>5</v>
      </c>
      <c r="E92" s="34">
        <v>3</v>
      </c>
    </row>
    <row r="93" spans="1:7" s="29" customFormat="1" ht="15.75" thickBot="1" x14ac:dyDescent="0.3">
      <c r="A93" s="31" t="s">
        <v>127</v>
      </c>
      <c r="B93" s="31"/>
      <c r="C93" s="34">
        <v>10521.6</v>
      </c>
      <c r="D93" s="31" t="s">
        <v>5</v>
      </c>
      <c r="E93" s="34">
        <v>9.6</v>
      </c>
    </row>
    <row r="94" spans="1:7" s="29" customFormat="1" ht="15.75" thickBot="1" x14ac:dyDescent="0.3">
      <c r="A94" s="31" t="s">
        <v>128</v>
      </c>
      <c r="B94" s="31"/>
      <c r="C94" s="34">
        <v>5523</v>
      </c>
      <c r="D94" s="31" t="s">
        <v>5</v>
      </c>
      <c r="E94" s="34">
        <v>7</v>
      </c>
    </row>
    <row r="95" spans="1:7" s="29" customFormat="1" ht="15.75" thickBot="1" x14ac:dyDescent="0.3">
      <c r="A95" s="31" t="s">
        <v>100</v>
      </c>
      <c r="B95" s="31"/>
      <c r="C95" s="42">
        <v>95520</v>
      </c>
      <c r="D95" s="31" t="s">
        <v>103</v>
      </c>
      <c r="E95" s="34">
        <v>1</v>
      </c>
      <c r="F95" s="41"/>
      <c r="G95" s="43"/>
    </row>
    <row r="96" spans="1:7" s="23" customFormat="1" ht="29.25" outlineLevel="2" thickBot="1" x14ac:dyDescent="0.3">
      <c r="A96" s="26" t="s">
        <v>20</v>
      </c>
      <c r="B96" s="24"/>
      <c r="C96" s="25">
        <f>C97+C98</f>
        <v>102849.97</v>
      </c>
      <c r="D96" s="24"/>
      <c r="E96" s="24"/>
    </row>
    <row r="97" spans="1:5" s="29" customFormat="1" ht="15.75" thickBot="1" x14ac:dyDescent="0.3">
      <c r="A97" s="31" t="s">
        <v>69</v>
      </c>
      <c r="B97" s="31"/>
      <c r="C97" s="34">
        <v>50247.75</v>
      </c>
      <c r="D97" s="31" t="s">
        <v>4</v>
      </c>
      <c r="E97" s="34">
        <v>57426</v>
      </c>
    </row>
    <row r="98" spans="1:5" s="29" customFormat="1" ht="15.75" thickBot="1" x14ac:dyDescent="0.3">
      <c r="A98" s="31" t="s">
        <v>70</v>
      </c>
      <c r="B98" s="31"/>
      <c r="C98" s="34">
        <v>52602.22</v>
      </c>
      <c r="D98" s="31" t="s">
        <v>4</v>
      </c>
      <c r="E98" s="34">
        <v>57426</v>
      </c>
    </row>
    <row r="99" spans="1:5" ht="29.25" thickBot="1" x14ac:dyDescent="0.3">
      <c r="A99" s="26" t="s">
        <v>21</v>
      </c>
      <c r="B99" s="9" t="e">
        <f>SUM(#REF!)</f>
        <v>#REF!</v>
      </c>
      <c r="C99" s="10">
        <f>C100+C101</f>
        <v>471467.45999999996</v>
      </c>
      <c r="D99" s="3"/>
      <c r="E99" s="2"/>
    </row>
    <row r="100" spans="1:5" s="29" customFormat="1" ht="15.75" thickBot="1" x14ac:dyDescent="0.3">
      <c r="A100" s="31" t="s">
        <v>85</v>
      </c>
      <c r="B100" s="31"/>
      <c r="C100" s="34">
        <v>232575.3</v>
      </c>
      <c r="D100" s="31" t="s">
        <v>4</v>
      </c>
      <c r="E100" s="34">
        <v>57426</v>
      </c>
    </row>
    <row r="101" spans="1:5" s="29" customFormat="1" ht="15.75" thickBot="1" x14ac:dyDescent="0.3">
      <c r="A101" s="31" t="s">
        <v>86</v>
      </c>
      <c r="B101" s="31"/>
      <c r="C101" s="34">
        <v>238892.16</v>
      </c>
      <c r="D101" s="31" t="s">
        <v>4</v>
      </c>
      <c r="E101" s="34">
        <v>57426</v>
      </c>
    </row>
    <row r="102" spans="1:5" ht="28.5" x14ac:dyDescent="0.25">
      <c r="A102" s="26" t="s">
        <v>22</v>
      </c>
      <c r="B102" s="9" t="e">
        <f>#REF!</f>
        <v>#REF!</v>
      </c>
      <c r="C102" s="10">
        <v>0</v>
      </c>
      <c r="D102" s="3"/>
      <c r="E102" s="2"/>
    </row>
    <row r="103" spans="1:5" ht="29.25" thickBot="1" x14ac:dyDescent="0.3">
      <c r="A103" s="26" t="s">
        <v>23</v>
      </c>
      <c r="B103" s="9" t="e">
        <f>#REF!+#REF!</f>
        <v>#REF!</v>
      </c>
      <c r="C103" s="10">
        <f>SUM(C104:C105)</f>
        <v>17352.060000000001</v>
      </c>
      <c r="D103" s="3"/>
      <c r="E103" s="2"/>
    </row>
    <row r="104" spans="1:5" s="29" customFormat="1" ht="15.75" thickBot="1" x14ac:dyDescent="0.3">
      <c r="A104" s="31" t="s">
        <v>91</v>
      </c>
      <c r="B104" s="31"/>
      <c r="C104" s="34">
        <v>16531.2</v>
      </c>
      <c r="D104" s="31" t="s">
        <v>5</v>
      </c>
      <c r="E104" s="34">
        <v>60</v>
      </c>
    </row>
    <row r="105" spans="1:5" s="29" customFormat="1" ht="15.75" thickBot="1" x14ac:dyDescent="0.3">
      <c r="A105" s="31" t="s">
        <v>92</v>
      </c>
      <c r="B105" s="31"/>
      <c r="C105" s="34">
        <v>820.86</v>
      </c>
      <c r="D105" s="31" t="s">
        <v>93</v>
      </c>
      <c r="E105" s="34">
        <v>6</v>
      </c>
    </row>
    <row r="106" spans="1:5" ht="28.5" x14ac:dyDescent="0.25">
      <c r="A106" s="26" t="s">
        <v>24</v>
      </c>
      <c r="B106" s="9" t="e">
        <f>#REF!</f>
        <v>#REF!</v>
      </c>
      <c r="C106" s="10">
        <v>0</v>
      </c>
      <c r="D106" s="3"/>
      <c r="E106" s="2"/>
    </row>
    <row r="107" spans="1:5" ht="29.25" thickBot="1" x14ac:dyDescent="0.3">
      <c r="A107" s="26" t="s">
        <v>25</v>
      </c>
      <c r="B107" s="9" t="e">
        <f>#REF!+#REF!</f>
        <v>#REF!</v>
      </c>
      <c r="C107" s="10">
        <f>C108+C109</f>
        <v>107386.62</v>
      </c>
      <c r="D107" s="3"/>
      <c r="E107" s="2"/>
    </row>
    <row r="108" spans="1:5" s="29" customFormat="1" ht="15.75" thickBot="1" x14ac:dyDescent="0.3">
      <c r="A108" s="31" t="s">
        <v>87</v>
      </c>
      <c r="B108" s="31"/>
      <c r="C108" s="34">
        <v>52257.66</v>
      </c>
      <c r="D108" s="31" t="s">
        <v>5</v>
      </c>
      <c r="E108" s="34">
        <v>57426</v>
      </c>
    </row>
    <row r="109" spans="1:5" s="29" customFormat="1" ht="15.75" thickBot="1" x14ac:dyDescent="0.3">
      <c r="A109" s="31" t="s">
        <v>88</v>
      </c>
      <c r="B109" s="31"/>
      <c r="C109" s="34">
        <v>55128.959999999999</v>
      </c>
      <c r="D109" s="31" t="s">
        <v>4</v>
      </c>
      <c r="E109" s="34">
        <v>57426</v>
      </c>
    </row>
    <row r="110" spans="1:5" ht="43.5" thickBot="1" x14ac:dyDescent="0.3">
      <c r="A110" s="26" t="s">
        <v>26</v>
      </c>
      <c r="B110" s="9" t="e">
        <f>#REF!</f>
        <v>#REF!</v>
      </c>
      <c r="C110" s="10">
        <f>SUM(C111:C112)</f>
        <v>4732.3500000000004</v>
      </c>
      <c r="D110" s="3"/>
      <c r="E110" s="2"/>
    </row>
    <row r="111" spans="1:5" s="29" customFormat="1" ht="15.75" thickBot="1" x14ac:dyDescent="0.3">
      <c r="A111" s="31" t="s">
        <v>89</v>
      </c>
      <c r="B111" s="31"/>
      <c r="C111" s="34">
        <v>2041.66</v>
      </c>
      <c r="D111" s="31" t="s">
        <v>44</v>
      </c>
      <c r="E111" s="34">
        <v>1</v>
      </c>
    </row>
    <row r="112" spans="1:5" s="29" customFormat="1" ht="15.75" thickBot="1" x14ac:dyDescent="0.3">
      <c r="A112" s="31" t="s">
        <v>90</v>
      </c>
      <c r="B112" s="31"/>
      <c r="C112" s="34">
        <v>2690.69</v>
      </c>
      <c r="D112" s="31" t="s">
        <v>4</v>
      </c>
      <c r="E112" s="34">
        <v>1293.5999999999999</v>
      </c>
    </row>
    <row r="113" spans="1:6" ht="57.75" thickBot="1" x14ac:dyDescent="0.3">
      <c r="A113" s="26" t="s">
        <v>27</v>
      </c>
      <c r="B113" s="9" t="e">
        <f>SUM(#REF!)</f>
        <v>#REF!</v>
      </c>
      <c r="C113" s="10">
        <f>SUM(C114:C118)</f>
        <v>229480.31</v>
      </c>
      <c r="D113" s="3"/>
      <c r="E113" s="2"/>
    </row>
    <row r="114" spans="1:6" s="29" customFormat="1" ht="15.75" thickBot="1" x14ac:dyDescent="0.3">
      <c r="A114" s="31" t="s">
        <v>94</v>
      </c>
      <c r="B114" s="31"/>
      <c r="C114" s="34">
        <v>976.24</v>
      </c>
      <c r="D114" s="31" t="s">
        <v>4</v>
      </c>
      <c r="E114" s="34">
        <v>57426</v>
      </c>
    </row>
    <row r="115" spans="1:6" s="29" customFormat="1" ht="15.75" thickBot="1" x14ac:dyDescent="0.3">
      <c r="A115" s="31" t="s">
        <v>71</v>
      </c>
      <c r="B115" s="31"/>
      <c r="C115" s="34">
        <v>976.24</v>
      </c>
      <c r="D115" s="31" t="s">
        <v>4</v>
      </c>
      <c r="E115" s="34">
        <v>57426</v>
      </c>
    </row>
    <row r="116" spans="1:6" s="29" customFormat="1" ht="15.75" thickBot="1" x14ac:dyDescent="0.3">
      <c r="A116" s="31" t="s">
        <v>95</v>
      </c>
      <c r="B116" s="31"/>
      <c r="C116" s="34">
        <v>106809.57</v>
      </c>
      <c r="D116" s="31" t="s">
        <v>4</v>
      </c>
      <c r="E116" s="34">
        <v>57424.5</v>
      </c>
    </row>
    <row r="117" spans="1:6" s="29" customFormat="1" ht="15.75" thickBot="1" x14ac:dyDescent="0.3">
      <c r="A117" s="31" t="s">
        <v>96</v>
      </c>
      <c r="B117" s="31"/>
      <c r="C117" s="34">
        <v>120606.15</v>
      </c>
      <c r="D117" s="31" t="s">
        <v>4</v>
      </c>
      <c r="E117" s="34">
        <v>57431.5</v>
      </c>
    </row>
    <row r="118" spans="1:6" s="29" customFormat="1" ht="15.75" thickBot="1" x14ac:dyDescent="0.3">
      <c r="A118" s="31" t="s">
        <v>97</v>
      </c>
      <c r="B118" s="31"/>
      <c r="C118" s="34">
        <v>112.11</v>
      </c>
      <c r="D118" s="31" t="s">
        <v>44</v>
      </c>
      <c r="E118" s="34">
        <v>0.25</v>
      </c>
    </row>
    <row r="119" spans="1:6" x14ac:dyDescent="0.25">
      <c r="A119" s="26" t="s">
        <v>28</v>
      </c>
      <c r="B119" s="9">
        <f>B120</f>
        <v>7576.2711864406783</v>
      </c>
      <c r="C119" s="10">
        <f>C120</f>
        <v>8940</v>
      </c>
      <c r="D119" s="3"/>
      <c r="E119" s="2"/>
    </row>
    <row r="120" spans="1:6" ht="45" x14ac:dyDescent="0.25">
      <c r="A120" s="5" t="s">
        <v>8</v>
      </c>
      <c r="B120" s="11">
        <f>C120/1.18</f>
        <v>7576.2711864406783</v>
      </c>
      <c r="C120" s="12">
        <f>E120*12*5</f>
        <v>8940</v>
      </c>
      <c r="D120" s="5" t="s">
        <v>6</v>
      </c>
      <c r="E120" s="5">
        <v>149</v>
      </c>
    </row>
    <row r="121" spans="1:6" x14ac:dyDescent="0.25">
      <c r="A121" s="26" t="s">
        <v>72</v>
      </c>
      <c r="B121" s="13" t="e">
        <f>B12+B15+B18+#REF!+#REF!+#REF!+B99+B102+B103+B106+B107+B110+B113+B119</f>
        <v>#REF!</v>
      </c>
      <c r="C121" s="35">
        <f>C12+C15+C18+C20+C27+C57+C103+C106+C107+C110+C1035+C113+C99+C96</f>
        <v>4488512.0333333341</v>
      </c>
      <c r="D121" s="27" t="s">
        <v>31</v>
      </c>
      <c r="E121" s="2"/>
      <c r="F121" s="33" t="b">
        <f>C121=[1]Лист1!$C$93</f>
        <v>0</v>
      </c>
    </row>
    <row r="122" spans="1:6" x14ac:dyDescent="0.25">
      <c r="A122" s="26" t="s">
        <v>73</v>
      </c>
      <c r="B122" s="14"/>
      <c r="C122" s="36">
        <f>C121*1.2+C119</f>
        <v>5395154.4400000004</v>
      </c>
      <c r="D122" s="27" t="s">
        <v>31</v>
      </c>
      <c r="E122" s="2"/>
    </row>
    <row r="123" spans="1:6" x14ac:dyDescent="0.25">
      <c r="A123" s="26" t="s">
        <v>74</v>
      </c>
      <c r="B123" s="14"/>
      <c r="C123" s="36">
        <f>C5+C8-C122</f>
        <v>-2204910.2300000004</v>
      </c>
      <c r="D123" s="27" t="s">
        <v>31</v>
      </c>
      <c r="E123" s="2"/>
    </row>
    <row r="124" spans="1:6" ht="28.5" x14ac:dyDescent="0.25">
      <c r="A124" s="26" t="s">
        <v>75</v>
      </c>
      <c r="B124" s="9"/>
      <c r="C124" s="36">
        <f>C123+C7</f>
        <v>-2211012.0900000003</v>
      </c>
      <c r="D124" s="27" t="s">
        <v>31</v>
      </c>
      <c r="E124" s="2"/>
    </row>
  </sheetData>
  <mergeCells count="4">
    <mergeCell ref="A1:E1"/>
    <mergeCell ref="A11:E11"/>
    <mergeCell ref="C2:E2"/>
    <mergeCell ref="A4:E4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9"/>
  <sheetViews>
    <sheetView topLeftCell="A61" zoomScale="85" zoomScaleNormal="85" workbookViewId="0">
      <selection activeCell="C100" sqref="C100"/>
    </sheetView>
  </sheetViews>
  <sheetFormatPr defaultRowHeight="15" x14ac:dyDescent="0.25"/>
  <cols>
    <col min="1" max="1" width="70.5703125" style="29" customWidth="1"/>
    <col min="2" max="2" width="70.5703125" style="29" hidden="1" customWidth="1"/>
    <col min="3" max="3" width="12.5703125" style="29" customWidth="1"/>
    <col min="4" max="4" width="20.5703125" style="29" customWidth="1"/>
    <col min="5" max="5" width="12.5703125" style="29" customWidth="1"/>
    <col min="6" max="16384" width="9.140625" style="29"/>
  </cols>
  <sheetData>
    <row r="2" spans="1:5" x14ac:dyDescent="0.25">
      <c r="A2" s="29" t="s">
        <v>145</v>
      </c>
    </row>
    <row r="3" spans="1:5" x14ac:dyDescent="0.25">
      <c r="A3" s="29" t="s">
        <v>39</v>
      </c>
    </row>
    <row r="4" spans="1:5" ht="15.75" thickBot="1" x14ac:dyDescent="0.3"/>
    <row r="5" spans="1:5" ht="15.75" thickBot="1" x14ac:dyDescent="0.3">
      <c r="A5" s="30" t="s">
        <v>38</v>
      </c>
      <c r="B5" s="30"/>
      <c r="C5" s="30" t="s">
        <v>40</v>
      </c>
      <c r="D5" s="30" t="s">
        <v>37</v>
      </c>
      <c r="E5" s="30" t="s">
        <v>36</v>
      </c>
    </row>
    <row r="6" spans="1:5" s="40" customFormat="1" ht="15.75" thickBot="1" x14ac:dyDescent="0.3">
      <c r="A6" s="38" t="s">
        <v>78</v>
      </c>
      <c r="B6" s="38"/>
      <c r="C6" s="39">
        <v>25091.96</v>
      </c>
      <c r="D6" s="38" t="s">
        <v>13</v>
      </c>
      <c r="E6" s="39">
        <v>388</v>
      </c>
    </row>
    <row r="7" spans="1:5" s="40" customFormat="1" ht="15.75" thickBot="1" x14ac:dyDescent="0.3">
      <c r="A7" s="38" t="s">
        <v>41</v>
      </c>
      <c r="B7" s="38"/>
      <c r="C7" s="39">
        <v>12477.3</v>
      </c>
      <c r="D7" s="38" t="s">
        <v>42</v>
      </c>
      <c r="E7" s="39">
        <v>22</v>
      </c>
    </row>
    <row r="8" spans="1:5" s="40" customFormat="1" ht="15.75" thickBot="1" x14ac:dyDescent="0.3">
      <c r="A8" s="38" t="s">
        <v>79</v>
      </c>
      <c r="B8" s="38"/>
      <c r="C8" s="39">
        <v>6316.86</v>
      </c>
      <c r="D8" s="38" t="s">
        <v>4</v>
      </c>
      <c r="E8" s="39">
        <v>57426</v>
      </c>
    </row>
    <row r="9" spans="1:5" s="40" customFormat="1" ht="15.75" thickBot="1" x14ac:dyDescent="0.3">
      <c r="A9" s="38" t="s">
        <v>80</v>
      </c>
      <c r="B9" s="38"/>
      <c r="C9" s="39">
        <v>6316.86</v>
      </c>
      <c r="D9" s="38" t="s">
        <v>4</v>
      </c>
      <c r="E9" s="39">
        <v>57426</v>
      </c>
    </row>
    <row r="10" spans="1:5" s="40" customFormat="1" ht="15.75" thickBot="1" x14ac:dyDescent="0.3">
      <c r="A10" s="38" t="s">
        <v>89</v>
      </c>
      <c r="B10" s="38"/>
      <c r="C10" s="39">
        <v>0</v>
      </c>
      <c r="D10" s="38" t="s">
        <v>44</v>
      </c>
      <c r="E10" s="39">
        <v>2041.6</v>
      </c>
    </row>
    <row r="11" spans="1:5" s="40" customFormat="1" ht="15.75" thickBot="1" x14ac:dyDescent="0.3">
      <c r="A11" s="38" t="s">
        <v>90</v>
      </c>
      <c r="B11" s="38"/>
      <c r="C11" s="39">
        <v>2690.69</v>
      </c>
      <c r="D11" s="38" t="s">
        <v>4</v>
      </c>
      <c r="E11" s="39">
        <v>1293.5999999999999</v>
      </c>
    </row>
    <row r="12" spans="1:5" s="40" customFormat="1" ht="15.75" thickBot="1" x14ac:dyDescent="0.3">
      <c r="A12" s="38" t="s">
        <v>33</v>
      </c>
      <c r="B12" s="38"/>
      <c r="C12" s="39">
        <v>4046.8</v>
      </c>
      <c r="D12" s="38" t="s">
        <v>29</v>
      </c>
      <c r="E12" s="39">
        <v>5</v>
      </c>
    </row>
    <row r="13" spans="1:5" s="40" customFormat="1" ht="15.75" thickBot="1" x14ac:dyDescent="0.3">
      <c r="A13" s="38" t="s">
        <v>43</v>
      </c>
      <c r="B13" s="38"/>
      <c r="C13" s="39">
        <v>1087.53</v>
      </c>
      <c r="D13" s="38" t="s">
        <v>44</v>
      </c>
      <c r="E13" s="39">
        <v>3</v>
      </c>
    </row>
    <row r="14" spans="1:5" s="40" customFormat="1" ht="15.75" thickBot="1" x14ac:dyDescent="0.3">
      <c r="A14" s="38" t="s">
        <v>98</v>
      </c>
      <c r="B14" s="38"/>
      <c r="C14" s="39">
        <v>8729.26</v>
      </c>
      <c r="D14" s="38" t="s">
        <v>99</v>
      </c>
      <c r="E14" s="39">
        <v>4</v>
      </c>
    </row>
    <row r="15" spans="1:5" s="40" customFormat="1" ht="15.75" thickBot="1" x14ac:dyDescent="0.3">
      <c r="A15" s="38" t="s">
        <v>45</v>
      </c>
      <c r="B15" s="38"/>
      <c r="C15" s="39">
        <v>3096.6</v>
      </c>
      <c r="D15" s="38" t="s">
        <v>44</v>
      </c>
      <c r="E15" s="39">
        <v>39</v>
      </c>
    </row>
    <row r="16" spans="1:5" s="40" customFormat="1" ht="15.75" thickBot="1" x14ac:dyDescent="0.3">
      <c r="A16" s="38" t="s">
        <v>46</v>
      </c>
      <c r="B16" s="38"/>
      <c r="C16" s="39">
        <v>934.55</v>
      </c>
      <c r="D16" s="38" t="s">
        <v>44</v>
      </c>
      <c r="E16" s="39">
        <v>5</v>
      </c>
    </row>
    <row r="17" spans="1:5" s="40" customFormat="1" ht="15.75" thickBot="1" x14ac:dyDescent="0.3">
      <c r="A17" s="38" t="s">
        <v>47</v>
      </c>
      <c r="B17" s="38"/>
      <c r="C17" s="39">
        <v>445.64</v>
      </c>
      <c r="D17" s="38" t="s">
        <v>44</v>
      </c>
      <c r="E17" s="39">
        <v>2</v>
      </c>
    </row>
    <row r="18" spans="1:5" s="40" customFormat="1" ht="15.75" thickBot="1" x14ac:dyDescent="0.3">
      <c r="A18" s="38" t="s">
        <v>48</v>
      </c>
      <c r="B18" s="38"/>
      <c r="C18" s="39">
        <v>1153.05</v>
      </c>
      <c r="D18" s="38" t="s">
        <v>44</v>
      </c>
      <c r="E18" s="39">
        <v>5</v>
      </c>
    </row>
    <row r="19" spans="1:5" s="40" customFormat="1" ht="15.75" thickBot="1" x14ac:dyDescent="0.3">
      <c r="A19" s="38" t="s">
        <v>35</v>
      </c>
      <c r="B19" s="38"/>
      <c r="C19" s="39">
        <v>7045.5</v>
      </c>
      <c r="D19" s="38" t="s">
        <v>5</v>
      </c>
      <c r="E19" s="39">
        <v>30</v>
      </c>
    </row>
    <row r="20" spans="1:5" s="40" customFormat="1" ht="15.75" thickBot="1" x14ac:dyDescent="0.3">
      <c r="A20" s="38" t="s">
        <v>100</v>
      </c>
      <c r="B20" s="38"/>
      <c r="C20" s="39">
        <v>209905.77</v>
      </c>
      <c r="D20" s="38" t="s">
        <v>101</v>
      </c>
      <c r="E20" s="39">
        <v>1.6</v>
      </c>
    </row>
    <row r="21" spans="1:5" s="40" customFormat="1" ht="15.75" thickBot="1" x14ac:dyDescent="0.3">
      <c r="A21" s="38" t="s">
        <v>49</v>
      </c>
      <c r="B21" s="38"/>
      <c r="C21" s="39">
        <v>666.76</v>
      </c>
      <c r="D21" s="38" t="s">
        <v>44</v>
      </c>
      <c r="E21" s="39">
        <v>2</v>
      </c>
    </row>
    <row r="22" spans="1:5" s="40" customFormat="1" ht="15.75" thickBot="1" x14ac:dyDescent="0.3">
      <c r="A22" s="38" t="s">
        <v>50</v>
      </c>
      <c r="B22" s="38"/>
      <c r="C22" s="39">
        <v>3855.9</v>
      </c>
      <c r="D22" s="38" t="s">
        <v>44</v>
      </c>
      <c r="E22" s="39">
        <v>10</v>
      </c>
    </row>
    <row r="23" spans="1:5" s="40" customFormat="1" ht="15.75" thickBot="1" x14ac:dyDescent="0.3">
      <c r="A23" s="38" t="s">
        <v>102</v>
      </c>
      <c r="B23" s="38"/>
      <c r="C23" s="39">
        <v>1543.87</v>
      </c>
      <c r="D23" s="38" t="s">
        <v>103</v>
      </c>
      <c r="E23" s="39">
        <v>1</v>
      </c>
    </row>
    <row r="24" spans="1:5" s="40" customFormat="1" ht="15.75" thickBot="1" x14ac:dyDescent="0.3">
      <c r="A24" s="38" t="s">
        <v>94</v>
      </c>
      <c r="B24" s="38"/>
      <c r="C24" s="39">
        <v>976.24</v>
      </c>
      <c r="D24" s="38" t="s">
        <v>4</v>
      </c>
      <c r="E24" s="39">
        <v>57426</v>
      </c>
    </row>
    <row r="25" spans="1:5" s="40" customFormat="1" ht="15.75" thickBot="1" x14ac:dyDescent="0.3">
      <c r="A25" s="38" t="s">
        <v>71</v>
      </c>
      <c r="B25" s="38"/>
      <c r="C25" s="39">
        <v>976.24</v>
      </c>
      <c r="D25" s="38" t="s">
        <v>4</v>
      </c>
      <c r="E25" s="39">
        <v>57426</v>
      </c>
    </row>
    <row r="26" spans="1:5" s="40" customFormat="1" ht="15.75" thickBot="1" x14ac:dyDescent="0.3">
      <c r="A26" s="38" t="s">
        <v>129</v>
      </c>
      <c r="B26" s="38"/>
      <c r="C26" s="39">
        <v>342.04</v>
      </c>
      <c r="D26" s="38" t="s">
        <v>44</v>
      </c>
      <c r="E26" s="39">
        <v>1</v>
      </c>
    </row>
    <row r="27" spans="1:5" s="40" customFormat="1" ht="15.75" thickBot="1" x14ac:dyDescent="0.3">
      <c r="A27" s="38" t="s">
        <v>104</v>
      </c>
      <c r="B27" s="38"/>
      <c r="C27" s="39">
        <v>3814.3</v>
      </c>
      <c r="D27" s="38" t="s">
        <v>103</v>
      </c>
      <c r="E27" s="39">
        <v>10</v>
      </c>
    </row>
    <row r="28" spans="1:5" s="40" customFormat="1" ht="15.75" thickBot="1" x14ac:dyDescent="0.3">
      <c r="A28" s="38" t="s">
        <v>105</v>
      </c>
      <c r="B28" s="38"/>
      <c r="C28" s="39">
        <v>1395.03</v>
      </c>
      <c r="D28" s="38" t="s">
        <v>44</v>
      </c>
      <c r="E28" s="39">
        <v>7</v>
      </c>
    </row>
    <row r="29" spans="1:5" s="40" customFormat="1" ht="15.75" thickBot="1" x14ac:dyDescent="0.3">
      <c r="A29" s="38" t="s">
        <v>106</v>
      </c>
      <c r="B29" s="38"/>
      <c r="C29" s="39">
        <v>1117.43</v>
      </c>
      <c r="D29" s="38" t="s">
        <v>44</v>
      </c>
      <c r="E29" s="39">
        <v>1</v>
      </c>
    </row>
    <row r="30" spans="1:5" s="40" customFormat="1" ht="15.75" thickBot="1" x14ac:dyDescent="0.3">
      <c r="A30" s="38" t="s">
        <v>107</v>
      </c>
      <c r="B30" s="38"/>
      <c r="C30" s="39">
        <v>14216.09</v>
      </c>
      <c r="D30" s="38" t="s">
        <v>103</v>
      </c>
      <c r="E30" s="39">
        <v>1</v>
      </c>
    </row>
    <row r="31" spans="1:5" s="40" customFormat="1" ht="15.75" thickBot="1" x14ac:dyDescent="0.3">
      <c r="A31" s="38" t="s">
        <v>51</v>
      </c>
      <c r="B31" s="38"/>
      <c r="C31" s="39">
        <v>5992.48</v>
      </c>
      <c r="D31" s="38" t="s">
        <v>5</v>
      </c>
      <c r="E31" s="39">
        <v>43</v>
      </c>
    </row>
    <row r="32" spans="1:5" s="40" customFormat="1" ht="15.75" thickBot="1" x14ac:dyDescent="0.3">
      <c r="A32" s="38" t="s">
        <v>130</v>
      </c>
      <c r="B32" s="38"/>
      <c r="C32" s="39">
        <v>612.5</v>
      </c>
      <c r="D32" s="38" t="s">
        <v>44</v>
      </c>
      <c r="E32" s="39">
        <v>5</v>
      </c>
    </row>
    <row r="33" spans="1:5" s="40" customFormat="1" ht="15.75" thickBot="1" x14ac:dyDescent="0.3">
      <c r="A33" s="38" t="s">
        <v>108</v>
      </c>
      <c r="B33" s="38"/>
      <c r="C33" s="39">
        <v>48.28</v>
      </c>
      <c r="D33" s="38" t="s">
        <v>5</v>
      </c>
      <c r="E33" s="39">
        <v>0.4</v>
      </c>
    </row>
    <row r="34" spans="1:5" s="40" customFormat="1" ht="15.75" thickBot="1" x14ac:dyDescent="0.3">
      <c r="A34" s="38" t="s">
        <v>109</v>
      </c>
      <c r="B34" s="38"/>
      <c r="C34" s="39">
        <v>2631.62</v>
      </c>
      <c r="D34" s="38" t="s">
        <v>110</v>
      </c>
      <c r="E34" s="39">
        <v>2</v>
      </c>
    </row>
    <row r="35" spans="1:5" s="40" customFormat="1" ht="15.75" thickBot="1" x14ac:dyDescent="0.3">
      <c r="A35" s="38" t="s">
        <v>91</v>
      </c>
      <c r="B35" s="38"/>
      <c r="C35" s="39">
        <v>16531.2</v>
      </c>
      <c r="D35" s="38" t="s">
        <v>5</v>
      </c>
      <c r="E35" s="39">
        <v>60</v>
      </c>
    </row>
    <row r="36" spans="1:5" s="40" customFormat="1" ht="15.75" thickBot="1" x14ac:dyDescent="0.3">
      <c r="A36" s="38" t="s">
        <v>52</v>
      </c>
      <c r="B36" s="38"/>
      <c r="C36" s="39">
        <v>862.95</v>
      </c>
      <c r="D36" s="38" t="s">
        <v>5</v>
      </c>
      <c r="E36" s="39">
        <v>5</v>
      </c>
    </row>
    <row r="37" spans="1:5" s="40" customFormat="1" ht="15.75" thickBot="1" x14ac:dyDescent="0.3">
      <c r="A37" s="38" t="s">
        <v>53</v>
      </c>
      <c r="B37" s="38"/>
      <c r="C37" s="39">
        <v>23535</v>
      </c>
      <c r="D37" s="38" t="s">
        <v>5</v>
      </c>
      <c r="E37" s="39">
        <v>250</v>
      </c>
    </row>
    <row r="38" spans="1:5" s="40" customFormat="1" ht="15.75" thickBot="1" x14ac:dyDescent="0.3">
      <c r="A38" s="38" t="s">
        <v>111</v>
      </c>
      <c r="B38" s="38"/>
      <c r="C38" s="39">
        <v>2093.46</v>
      </c>
      <c r="D38" s="38" t="s">
        <v>112</v>
      </c>
      <c r="E38" s="39">
        <v>2</v>
      </c>
    </row>
    <row r="39" spans="1:5" s="40" customFormat="1" ht="15.75" thickBot="1" x14ac:dyDescent="0.3">
      <c r="A39" s="38" t="s">
        <v>131</v>
      </c>
      <c r="B39" s="38"/>
      <c r="C39" s="39">
        <v>7295.68</v>
      </c>
      <c r="D39" s="38" t="s">
        <v>132</v>
      </c>
      <c r="E39" s="39">
        <v>14</v>
      </c>
    </row>
    <row r="40" spans="1:5" s="40" customFormat="1" ht="15.75" thickBot="1" x14ac:dyDescent="0.3">
      <c r="A40" s="38" t="s">
        <v>133</v>
      </c>
      <c r="B40" s="38"/>
      <c r="C40" s="39">
        <v>807891.66</v>
      </c>
      <c r="D40" s="38" t="s">
        <v>110</v>
      </c>
      <c r="E40" s="39">
        <v>2</v>
      </c>
    </row>
    <row r="41" spans="1:5" s="40" customFormat="1" ht="15.75" thickBot="1" x14ac:dyDescent="0.3">
      <c r="A41" s="38" t="s">
        <v>113</v>
      </c>
      <c r="B41" s="38"/>
      <c r="C41" s="39">
        <v>2053.6999999999998</v>
      </c>
      <c r="D41" s="38" t="s">
        <v>44</v>
      </c>
      <c r="E41" s="39">
        <v>10</v>
      </c>
    </row>
    <row r="42" spans="1:5" s="40" customFormat="1" ht="15.75" thickBot="1" x14ac:dyDescent="0.3">
      <c r="A42" s="38" t="s">
        <v>114</v>
      </c>
      <c r="B42" s="38"/>
      <c r="C42" s="39">
        <v>818.72</v>
      </c>
      <c r="D42" s="38" t="s">
        <v>115</v>
      </c>
      <c r="E42" s="39">
        <v>2</v>
      </c>
    </row>
    <row r="43" spans="1:5" s="40" customFormat="1" ht="15.75" thickBot="1" x14ac:dyDescent="0.3">
      <c r="A43" s="38" t="s">
        <v>116</v>
      </c>
      <c r="B43" s="38"/>
      <c r="C43" s="39">
        <v>694.5</v>
      </c>
      <c r="D43" s="38" t="s">
        <v>29</v>
      </c>
      <c r="E43" s="39">
        <v>1</v>
      </c>
    </row>
    <row r="44" spans="1:5" s="40" customFormat="1" ht="15.75" thickBot="1" x14ac:dyDescent="0.3">
      <c r="A44" s="38" t="s">
        <v>54</v>
      </c>
      <c r="B44" s="38"/>
      <c r="C44" s="39">
        <v>6785.37</v>
      </c>
      <c r="D44" s="38" t="s">
        <v>44</v>
      </c>
      <c r="E44" s="39">
        <v>9</v>
      </c>
    </row>
    <row r="45" spans="1:5" s="40" customFormat="1" ht="15.75" thickBot="1" x14ac:dyDescent="0.3">
      <c r="A45" s="38" t="s">
        <v>55</v>
      </c>
      <c r="B45" s="38"/>
      <c r="C45" s="39">
        <v>3049.95</v>
      </c>
      <c r="D45" s="38" t="s">
        <v>44</v>
      </c>
      <c r="E45" s="39">
        <v>5</v>
      </c>
    </row>
    <row r="46" spans="1:5" s="40" customFormat="1" ht="15.75" thickBot="1" x14ac:dyDescent="0.3">
      <c r="A46" s="38" t="s">
        <v>117</v>
      </c>
      <c r="B46" s="38"/>
      <c r="C46" s="39">
        <v>1083.27</v>
      </c>
      <c r="D46" s="38" t="s">
        <v>44</v>
      </c>
      <c r="E46" s="39">
        <v>1</v>
      </c>
    </row>
    <row r="47" spans="1:5" s="40" customFormat="1" ht="15.75" thickBot="1" x14ac:dyDescent="0.3">
      <c r="A47" s="38" t="s">
        <v>56</v>
      </c>
      <c r="B47" s="38"/>
      <c r="C47" s="39">
        <v>4675.2</v>
      </c>
      <c r="D47" s="38" t="s">
        <v>44</v>
      </c>
      <c r="E47" s="39">
        <v>1</v>
      </c>
    </row>
    <row r="48" spans="1:5" s="40" customFormat="1" ht="15.75" thickBot="1" x14ac:dyDescent="0.3">
      <c r="A48" s="38" t="s">
        <v>118</v>
      </c>
      <c r="B48" s="38"/>
      <c r="C48" s="39">
        <v>4512</v>
      </c>
      <c r="D48" s="38" t="s">
        <v>5</v>
      </c>
      <c r="E48" s="39">
        <v>3</v>
      </c>
    </row>
    <row r="49" spans="1:5" s="40" customFormat="1" ht="15.75" thickBot="1" x14ac:dyDescent="0.3">
      <c r="A49" s="38" t="s">
        <v>57</v>
      </c>
      <c r="B49" s="38"/>
      <c r="C49" s="39">
        <v>3682.5</v>
      </c>
      <c r="D49" s="38" t="s">
        <v>5</v>
      </c>
      <c r="E49" s="39">
        <v>2.5</v>
      </c>
    </row>
    <row r="50" spans="1:5" s="40" customFormat="1" ht="15.75" thickBot="1" x14ac:dyDescent="0.3">
      <c r="A50" s="38" t="s">
        <v>119</v>
      </c>
      <c r="B50" s="38"/>
      <c r="C50" s="39">
        <v>112.6</v>
      </c>
      <c r="D50" s="38" t="s">
        <v>5</v>
      </c>
      <c r="E50" s="39">
        <v>0.2</v>
      </c>
    </row>
    <row r="51" spans="1:5" s="40" customFormat="1" ht="15.75" thickBot="1" x14ac:dyDescent="0.3">
      <c r="A51" s="38" t="s">
        <v>120</v>
      </c>
      <c r="B51" s="38"/>
      <c r="C51" s="39">
        <v>21372</v>
      </c>
      <c r="D51" s="38" t="s">
        <v>5</v>
      </c>
      <c r="E51" s="39">
        <v>19.5</v>
      </c>
    </row>
    <row r="52" spans="1:5" s="40" customFormat="1" ht="15.75" thickBot="1" x14ac:dyDescent="0.3">
      <c r="A52" s="38" t="s">
        <v>121</v>
      </c>
      <c r="B52" s="38"/>
      <c r="C52" s="39">
        <v>1183.5</v>
      </c>
      <c r="D52" s="38" t="s">
        <v>5</v>
      </c>
      <c r="E52" s="39">
        <v>1.5</v>
      </c>
    </row>
    <row r="53" spans="1:5" s="40" customFormat="1" ht="15.75" thickBot="1" x14ac:dyDescent="0.3">
      <c r="A53" s="38" t="s">
        <v>122</v>
      </c>
      <c r="B53" s="38"/>
      <c r="C53" s="39">
        <v>1227</v>
      </c>
      <c r="D53" s="38" t="s">
        <v>5</v>
      </c>
      <c r="E53" s="39">
        <v>1</v>
      </c>
    </row>
    <row r="54" spans="1:5" s="40" customFormat="1" ht="15.75" thickBot="1" x14ac:dyDescent="0.3">
      <c r="A54" s="38" t="s">
        <v>87</v>
      </c>
      <c r="B54" s="38"/>
      <c r="C54" s="39">
        <v>52257.66</v>
      </c>
      <c r="D54" s="38" t="s">
        <v>5</v>
      </c>
      <c r="E54" s="39">
        <v>57426</v>
      </c>
    </row>
    <row r="55" spans="1:5" s="40" customFormat="1" ht="15.75" thickBot="1" x14ac:dyDescent="0.3">
      <c r="A55" s="38" t="s">
        <v>88</v>
      </c>
      <c r="B55" s="38"/>
      <c r="C55" s="39">
        <v>55128.959999999999</v>
      </c>
      <c r="D55" s="38" t="s">
        <v>4</v>
      </c>
      <c r="E55" s="39">
        <v>57426</v>
      </c>
    </row>
    <row r="56" spans="1:5" s="40" customFormat="1" ht="15.75" thickBot="1" x14ac:dyDescent="0.3">
      <c r="A56" s="38" t="s">
        <v>69</v>
      </c>
      <c r="B56" s="38"/>
      <c r="C56" s="39">
        <v>50247.75</v>
      </c>
      <c r="D56" s="38" t="s">
        <v>4</v>
      </c>
      <c r="E56" s="39">
        <v>57426</v>
      </c>
    </row>
    <row r="57" spans="1:5" s="40" customFormat="1" ht="15.75" thickBot="1" x14ac:dyDescent="0.3">
      <c r="A57" s="38" t="s">
        <v>70</v>
      </c>
      <c r="B57" s="38"/>
      <c r="C57" s="39">
        <v>52602.22</v>
      </c>
      <c r="D57" s="38" t="s">
        <v>4</v>
      </c>
      <c r="E57" s="39">
        <v>57426</v>
      </c>
    </row>
    <row r="58" spans="1:5" s="40" customFormat="1" ht="15.75" thickBot="1" x14ac:dyDescent="0.3">
      <c r="A58" s="38" t="s">
        <v>85</v>
      </c>
      <c r="B58" s="38"/>
      <c r="C58" s="39">
        <v>232575.3</v>
      </c>
      <c r="D58" s="38" t="s">
        <v>4</v>
      </c>
      <c r="E58" s="39">
        <v>57426</v>
      </c>
    </row>
    <row r="59" spans="1:5" s="40" customFormat="1" ht="15.75" thickBot="1" x14ac:dyDescent="0.3">
      <c r="A59" s="38" t="s">
        <v>86</v>
      </c>
      <c r="B59" s="38"/>
      <c r="C59" s="39">
        <v>238892.16</v>
      </c>
      <c r="D59" s="38" t="s">
        <v>4</v>
      </c>
      <c r="E59" s="39">
        <v>57426</v>
      </c>
    </row>
    <row r="60" spans="1:5" s="40" customFormat="1" ht="15.75" thickBot="1" x14ac:dyDescent="0.3">
      <c r="A60" s="38" t="s">
        <v>76</v>
      </c>
      <c r="B60" s="38"/>
      <c r="C60" s="39">
        <v>101641.37</v>
      </c>
      <c r="D60" s="38" t="s">
        <v>4</v>
      </c>
      <c r="E60" s="39">
        <v>57424.5</v>
      </c>
    </row>
    <row r="61" spans="1:5" s="40" customFormat="1" ht="15.75" thickBot="1" x14ac:dyDescent="0.3">
      <c r="A61" s="38" t="s">
        <v>77</v>
      </c>
      <c r="B61" s="38"/>
      <c r="C61" s="39">
        <v>117160.25</v>
      </c>
      <c r="D61" s="38" t="s">
        <v>4</v>
      </c>
      <c r="E61" s="39">
        <v>57431.5</v>
      </c>
    </row>
    <row r="62" spans="1:5" s="40" customFormat="1" ht="15.75" thickBot="1" x14ac:dyDescent="0.3">
      <c r="A62" s="38" t="s">
        <v>95</v>
      </c>
      <c r="B62" s="38"/>
      <c r="C62" s="39">
        <v>106809.57</v>
      </c>
      <c r="D62" s="38" t="s">
        <v>4</v>
      </c>
      <c r="E62" s="39">
        <v>57424.5</v>
      </c>
    </row>
    <row r="63" spans="1:5" s="40" customFormat="1" ht="15.75" thickBot="1" x14ac:dyDescent="0.3">
      <c r="A63" s="38" t="s">
        <v>96</v>
      </c>
      <c r="B63" s="38"/>
      <c r="C63" s="39">
        <v>120606.15</v>
      </c>
      <c r="D63" s="38" t="s">
        <v>4</v>
      </c>
      <c r="E63" s="39">
        <v>57431.5</v>
      </c>
    </row>
    <row r="64" spans="1:5" s="40" customFormat="1" ht="15.75" thickBot="1" x14ac:dyDescent="0.3">
      <c r="A64" s="38" t="s">
        <v>58</v>
      </c>
      <c r="B64" s="38"/>
      <c r="C64" s="39">
        <v>1450.96</v>
      </c>
      <c r="D64" s="38" t="s">
        <v>29</v>
      </c>
      <c r="E64" s="39">
        <v>2</v>
      </c>
    </row>
    <row r="65" spans="1:5" s="40" customFormat="1" ht="15.75" thickBot="1" x14ac:dyDescent="0.3">
      <c r="A65" s="38" t="s">
        <v>67</v>
      </c>
      <c r="B65" s="38"/>
      <c r="C65" s="39">
        <v>226832.7</v>
      </c>
      <c r="D65" s="38" t="s">
        <v>5</v>
      </c>
      <c r="E65" s="39">
        <v>57426</v>
      </c>
    </row>
    <row r="66" spans="1:5" s="40" customFormat="1" ht="15.75" thickBot="1" x14ac:dyDescent="0.3">
      <c r="A66" s="38" t="s">
        <v>68</v>
      </c>
      <c r="B66" s="38"/>
      <c r="C66" s="39">
        <v>236595.12</v>
      </c>
      <c r="D66" s="38" t="s">
        <v>4</v>
      </c>
      <c r="E66" s="39">
        <v>57426</v>
      </c>
    </row>
    <row r="67" spans="1:5" s="40" customFormat="1" ht="15.75" thickBot="1" x14ac:dyDescent="0.3">
      <c r="A67" s="38" t="s">
        <v>134</v>
      </c>
      <c r="B67" s="38"/>
      <c r="C67" s="39">
        <v>39505</v>
      </c>
      <c r="D67" s="38" t="s">
        <v>44</v>
      </c>
      <c r="E67" s="39">
        <v>1</v>
      </c>
    </row>
    <row r="68" spans="1:5" s="40" customFormat="1" ht="15.75" thickBot="1" x14ac:dyDescent="0.3">
      <c r="A68" s="38" t="s">
        <v>97</v>
      </c>
      <c r="B68" s="38"/>
      <c r="C68" s="39">
        <v>112.11</v>
      </c>
      <c r="D68" s="38" t="s">
        <v>44</v>
      </c>
      <c r="E68" s="39">
        <v>0.25</v>
      </c>
    </row>
    <row r="69" spans="1:5" s="40" customFormat="1" ht="15.75" thickBot="1" x14ac:dyDescent="0.3">
      <c r="A69" s="38" t="s">
        <v>59</v>
      </c>
      <c r="B69" s="38"/>
      <c r="C69" s="39">
        <v>240.9</v>
      </c>
      <c r="D69" s="38" t="s">
        <v>44</v>
      </c>
      <c r="E69" s="39">
        <v>1</v>
      </c>
    </row>
    <row r="70" spans="1:5" s="40" customFormat="1" ht="15.75" thickBot="1" x14ac:dyDescent="0.3">
      <c r="A70" s="38" t="s">
        <v>135</v>
      </c>
      <c r="B70" s="38"/>
      <c r="C70" s="39">
        <v>6197.1</v>
      </c>
      <c r="D70" s="38" t="s">
        <v>93</v>
      </c>
      <c r="E70" s="39">
        <v>6</v>
      </c>
    </row>
    <row r="71" spans="1:5" s="40" customFormat="1" ht="15.75" thickBot="1" x14ac:dyDescent="0.3">
      <c r="A71" s="38" t="s">
        <v>136</v>
      </c>
      <c r="B71" s="38"/>
      <c r="C71" s="39">
        <v>435.97</v>
      </c>
      <c r="D71" s="38" t="s">
        <v>44</v>
      </c>
      <c r="E71" s="39">
        <v>1</v>
      </c>
    </row>
    <row r="72" spans="1:5" s="40" customFormat="1" ht="15.75" thickBot="1" x14ac:dyDescent="0.3">
      <c r="A72" s="38" t="s">
        <v>137</v>
      </c>
      <c r="B72" s="38"/>
      <c r="C72" s="39">
        <v>26414.9</v>
      </c>
      <c r="D72" s="38" t="s">
        <v>44</v>
      </c>
      <c r="E72" s="39">
        <v>10</v>
      </c>
    </row>
    <row r="73" spans="1:5" s="40" customFormat="1" ht="15.75" thickBot="1" x14ac:dyDescent="0.3">
      <c r="A73" s="38" t="s">
        <v>138</v>
      </c>
      <c r="B73" s="38"/>
      <c r="C73" s="39">
        <v>363.1</v>
      </c>
      <c r="D73" s="38" t="s">
        <v>44</v>
      </c>
      <c r="E73" s="39">
        <v>1</v>
      </c>
    </row>
    <row r="74" spans="1:5" s="40" customFormat="1" ht="15.75" thickBot="1" x14ac:dyDescent="0.3">
      <c r="A74" s="38" t="s">
        <v>30</v>
      </c>
      <c r="B74" s="38"/>
      <c r="C74" s="39">
        <v>342.68</v>
      </c>
      <c r="D74" s="38" t="s">
        <v>44</v>
      </c>
      <c r="E74" s="39">
        <v>2</v>
      </c>
    </row>
    <row r="75" spans="1:5" s="40" customFormat="1" ht="15.75" thickBot="1" x14ac:dyDescent="0.3">
      <c r="A75" s="38" t="s">
        <v>30</v>
      </c>
      <c r="B75" s="38"/>
      <c r="C75" s="39">
        <v>427.22</v>
      </c>
      <c r="D75" s="38" t="s">
        <v>44</v>
      </c>
      <c r="E75" s="39">
        <v>1</v>
      </c>
    </row>
    <row r="76" spans="1:5" s="40" customFormat="1" ht="15.75" thickBot="1" x14ac:dyDescent="0.3">
      <c r="A76" s="38" t="s">
        <v>139</v>
      </c>
      <c r="B76" s="38"/>
      <c r="C76" s="39">
        <v>5706.45</v>
      </c>
      <c r="D76" s="38" t="s">
        <v>44</v>
      </c>
      <c r="E76" s="39">
        <v>5</v>
      </c>
    </row>
    <row r="77" spans="1:5" s="40" customFormat="1" ht="15.75" thickBot="1" x14ac:dyDescent="0.3">
      <c r="A77" s="38" t="s">
        <v>140</v>
      </c>
      <c r="B77" s="38"/>
      <c r="C77" s="39">
        <v>4387.05</v>
      </c>
      <c r="D77" s="38" t="s">
        <v>44</v>
      </c>
      <c r="E77" s="39">
        <v>1</v>
      </c>
    </row>
    <row r="78" spans="1:5" s="40" customFormat="1" ht="15.75" thickBot="1" x14ac:dyDescent="0.3">
      <c r="A78" s="38" t="s">
        <v>92</v>
      </c>
      <c r="B78" s="38"/>
      <c r="C78" s="39">
        <v>820.86</v>
      </c>
      <c r="D78" s="38" t="s">
        <v>93</v>
      </c>
      <c r="E78" s="39">
        <v>6</v>
      </c>
    </row>
    <row r="79" spans="1:5" s="40" customFormat="1" ht="15.75" thickBot="1" x14ac:dyDescent="0.3">
      <c r="A79" s="38" t="s">
        <v>81</v>
      </c>
      <c r="B79" s="38"/>
      <c r="C79" s="39">
        <v>5742.6</v>
      </c>
      <c r="D79" s="38" t="s">
        <v>4</v>
      </c>
      <c r="E79" s="39">
        <v>57426</v>
      </c>
    </row>
    <row r="80" spans="1:5" s="40" customFormat="1" ht="15.75" thickBot="1" x14ac:dyDescent="0.3">
      <c r="A80" s="38" t="s">
        <v>82</v>
      </c>
      <c r="B80" s="38"/>
      <c r="C80" s="39">
        <v>5742.6</v>
      </c>
      <c r="D80" s="38" t="s">
        <v>4</v>
      </c>
      <c r="E80" s="39">
        <v>57426</v>
      </c>
    </row>
    <row r="81" spans="1:5" s="40" customFormat="1" ht="15.75" thickBot="1" x14ac:dyDescent="0.3">
      <c r="A81" s="38" t="s">
        <v>123</v>
      </c>
      <c r="B81" s="38"/>
      <c r="C81" s="39">
        <v>7815.72</v>
      </c>
      <c r="D81" s="38" t="s">
        <v>112</v>
      </c>
      <c r="E81" s="39">
        <v>4</v>
      </c>
    </row>
    <row r="82" spans="1:5" s="40" customFormat="1" ht="15.75" thickBot="1" x14ac:dyDescent="0.3">
      <c r="A82" s="38" t="s">
        <v>124</v>
      </c>
      <c r="B82" s="38"/>
      <c r="C82" s="39">
        <v>319.55</v>
      </c>
      <c r="D82" s="38" t="s">
        <v>93</v>
      </c>
      <c r="E82" s="39">
        <v>1</v>
      </c>
    </row>
    <row r="83" spans="1:5" s="40" customFormat="1" ht="15.75" thickBot="1" x14ac:dyDescent="0.3">
      <c r="A83" s="38" t="s">
        <v>83</v>
      </c>
      <c r="B83" s="38"/>
      <c r="C83" s="39">
        <v>120020.34</v>
      </c>
      <c r="D83" s="38" t="s">
        <v>4</v>
      </c>
      <c r="E83" s="39">
        <v>57426</v>
      </c>
    </row>
    <row r="84" spans="1:5" s="40" customFormat="1" ht="15.75" thickBot="1" x14ac:dyDescent="0.3">
      <c r="A84" s="38" t="s">
        <v>84</v>
      </c>
      <c r="B84" s="38"/>
      <c r="C84" s="39">
        <v>120020.34</v>
      </c>
      <c r="D84" s="38" t="s">
        <v>4</v>
      </c>
      <c r="E84" s="39">
        <v>57426</v>
      </c>
    </row>
    <row r="85" spans="1:5" s="40" customFormat="1" ht="15.75" thickBot="1" x14ac:dyDescent="0.3">
      <c r="A85" s="38" t="s">
        <v>141</v>
      </c>
      <c r="B85" s="38"/>
      <c r="C85" s="39">
        <v>3358.02</v>
      </c>
      <c r="D85" s="38" t="s">
        <v>44</v>
      </c>
      <c r="E85" s="39">
        <v>6</v>
      </c>
    </row>
    <row r="86" spans="1:5" s="40" customFormat="1" ht="15.75" thickBot="1" x14ac:dyDescent="0.3">
      <c r="A86" s="38" t="s">
        <v>142</v>
      </c>
      <c r="B86" s="38"/>
      <c r="C86" s="39">
        <v>100654</v>
      </c>
      <c r="D86" s="38" t="s">
        <v>110</v>
      </c>
      <c r="E86" s="39">
        <v>1</v>
      </c>
    </row>
    <row r="87" spans="1:5" s="40" customFormat="1" ht="15.75" thickBot="1" x14ac:dyDescent="0.3">
      <c r="A87" s="38" t="s">
        <v>143</v>
      </c>
      <c r="B87" s="38"/>
      <c r="C87" s="39">
        <v>1201.43</v>
      </c>
      <c r="D87" s="38" t="s">
        <v>44</v>
      </c>
      <c r="E87" s="39">
        <v>1</v>
      </c>
    </row>
    <row r="88" spans="1:5" s="40" customFormat="1" ht="15.75" thickBot="1" x14ac:dyDescent="0.3">
      <c r="A88" s="38" t="s">
        <v>125</v>
      </c>
      <c r="B88" s="38"/>
      <c r="C88" s="39">
        <v>621.53</v>
      </c>
      <c r="D88" s="38" t="s">
        <v>29</v>
      </c>
      <c r="E88" s="39">
        <v>1</v>
      </c>
    </row>
    <row r="89" spans="1:5" s="40" customFormat="1" ht="15.75" thickBot="1" x14ac:dyDescent="0.3">
      <c r="A89" s="38" t="s">
        <v>60</v>
      </c>
      <c r="B89" s="38"/>
      <c r="C89" s="39">
        <v>4700</v>
      </c>
      <c r="D89" s="38" t="s">
        <v>5</v>
      </c>
      <c r="E89" s="39">
        <v>4</v>
      </c>
    </row>
    <row r="90" spans="1:5" s="40" customFormat="1" ht="15.75" thickBot="1" x14ac:dyDescent="0.3">
      <c r="A90" s="38" t="s">
        <v>126</v>
      </c>
      <c r="B90" s="38"/>
      <c r="C90" s="39">
        <v>2007</v>
      </c>
      <c r="D90" s="38" t="s">
        <v>5</v>
      </c>
      <c r="E90" s="39">
        <v>3</v>
      </c>
    </row>
    <row r="91" spans="1:5" s="40" customFormat="1" ht="15.75" thickBot="1" x14ac:dyDescent="0.3">
      <c r="A91" s="38" t="s">
        <v>127</v>
      </c>
      <c r="B91" s="38"/>
      <c r="C91" s="39">
        <v>10521.6</v>
      </c>
      <c r="D91" s="38" t="s">
        <v>5</v>
      </c>
      <c r="E91" s="39">
        <v>9.6</v>
      </c>
    </row>
    <row r="92" spans="1:5" s="40" customFormat="1" ht="15.75" thickBot="1" x14ac:dyDescent="0.3">
      <c r="A92" s="38" t="s">
        <v>128</v>
      </c>
      <c r="B92" s="38"/>
      <c r="C92" s="39">
        <v>5523</v>
      </c>
      <c r="D92" s="38" t="s">
        <v>5</v>
      </c>
      <c r="E92" s="39">
        <v>7</v>
      </c>
    </row>
    <row r="93" spans="1:5" ht="15.75" thickBot="1" x14ac:dyDescent="0.3">
      <c r="A93" s="31"/>
      <c r="B93" s="31"/>
      <c r="C93" s="37">
        <f>SUM(C6:C92)</f>
        <v>3302988.6500000004</v>
      </c>
      <c r="D93" s="31"/>
      <c r="E93" s="34"/>
    </row>
    <row r="96" spans="1:5" x14ac:dyDescent="0.25">
      <c r="C96" s="29">
        <v>3442783.6433333335</v>
      </c>
    </row>
    <row r="98" spans="3:3" x14ac:dyDescent="0.25">
      <c r="C98" s="41">
        <f>C96-C93</f>
        <v>139794.99333333317</v>
      </c>
    </row>
    <row r="99" spans="3:3" x14ac:dyDescent="0.25">
      <c r="C99" s="41">
        <f>C98-Лист1!C51</f>
        <v>2041.6599999998289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3"/>
  <sheetViews>
    <sheetView topLeftCell="A82" workbookViewId="0">
      <selection activeCell="G103" sqref="G103"/>
    </sheetView>
  </sheetViews>
  <sheetFormatPr defaultRowHeight="15" x14ac:dyDescent="0.25"/>
  <cols>
    <col min="1" max="1" width="70.5703125" style="29" customWidth="1"/>
    <col min="2" max="2" width="70.5703125" style="29" hidden="1" customWidth="1"/>
    <col min="3" max="3" width="12.5703125" style="29" customWidth="1"/>
    <col min="4" max="4" width="20.5703125" style="29" customWidth="1"/>
    <col min="5" max="5" width="12.5703125" style="29" customWidth="1"/>
    <col min="6" max="6" width="12.28515625" style="29" customWidth="1"/>
    <col min="7" max="7" width="22.7109375" style="29" customWidth="1"/>
    <col min="8" max="16384" width="9.140625" style="29"/>
  </cols>
  <sheetData>
    <row r="2" spans="1:7" x14ac:dyDescent="0.25">
      <c r="A2" s="29" t="s">
        <v>145</v>
      </c>
    </row>
    <row r="3" spans="1:7" x14ac:dyDescent="0.25">
      <c r="A3" s="29" t="s">
        <v>39</v>
      </c>
    </row>
    <row r="4" spans="1:7" ht="15.75" thickBot="1" x14ac:dyDescent="0.3"/>
    <row r="5" spans="1:7" ht="15.75" thickBot="1" x14ac:dyDescent="0.3">
      <c r="A5" s="30" t="s">
        <v>38</v>
      </c>
      <c r="B5" s="30"/>
      <c r="C5" s="30" t="s">
        <v>40</v>
      </c>
      <c r="D5" s="30" t="s">
        <v>37</v>
      </c>
      <c r="E5" s="30" t="s">
        <v>36</v>
      </c>
    </row>
    <row r="6" spans="1:7" ht="15.75" thickBot="1" x14ac:dyDescent="0.3">
      <c r="A6" s="31" t="s">
        <v>78</v>
      </c>
      <c r="B6" s="31"/>
      <c r="C6" s="34">
        <v>25091.96</v>
      </c>
      <c r="D6" s="31" t="s">
        <v>13</v>
      </c>
      <c r="E6" s="34">
        <v>388</v>
      </c>
      <c r="F6" s="41"/>
      <c r="G6" s="43"/>
    </row>
    <row r="7" spans="1:7" ht="15.75" thickBot="1" x14ac:dyDescent="0.3">
      <c r="A7" s="31" t="s">
        <v>41</v>
      </c>
      <c r="B7" s="31"/>
      <c r="C7" s="34">
        <v>12477.3</v>
      </c>
      <c r="D7" s="31" t="s">
        <v>42</v>
      </c>
      <c r="E7" s="34">
        <v>22</v>
      </c>
      <c r="F7" s="41"/>
      <c r="G7" s="43"/>
    </row>
    <row r="8" spans="1:7" ht="15.75" thickBot="1" x14ac:dyDescent="0.3">
      <c r="A8" s="31" t="s">
        <v>79</v>
      </c>
      <c r="B8" s="31"/>
      <c r="C8" s="34">
        <v>6316.86</v>
      </c>
      <c r="D8" s="31" t="s">
        <v>4</v>
      </c>
      <c r="E8" s="34">
        <v>57426</v>
      </c>
      <c r="F8" s="41"/>
      <c r="G8" s="43"/>
    </row>
    <row r="9" spans="1:7" ht="15.75" thickBot="1" x14ac:dyDescent="0.3">
      <c r="A9" s="31" t="s">
        <v>80</v>
      </c>
      <c r="B9" s="31"/>
      <c r="C9" s="34">
        <v>6316.86</v>
      </c>
      <c r="D9" s="31" t="s">
        <v>4</v>
      </c>
      <c r="E9" s="34">
        <v>57426</v>
      </c>
      <c r="F9" s="41"/>
      <c r="G9" s="43"/>
    </row>
    <row r="10" spans="1:7" ht="15.75" thickBot="1" x14ac:dyDescent="0.3">
      <c r="A10" s="31" t="s">
        <v>89</v>
      </c>
      <c r="B10" s="31"/>
      <c r="C10" s="34">
        <v>2041.66</v>
      </c>
      <c r="D10" s="31" t="s">
        <v>44</v>
      </c>
      <c r="E10" s="34">
        <v>1</v>
      </c>
      <c r="F10" s="41"/>
      <c r="G10" s="43"/>
    </row>
    <row r="11" spans="1:7" ht="15.75" thickBot="1" x14ac:dyDescent="0.3">
      <c r="A11" s="31" t="s">
        <v>90</v>
      </c>
      <c r="B11" s="31"/>
      <c r="C11" s="34">
        <v>2690.69</v>
      </c>
      <c r="D11" s="31" t="s">
        <v>4</v>
      </c>
      <c r="E11" s="34">
        <v>1293.5999999999999</v>
      </c>
      <c r="F11" s="41"/>
      <c r="G11" s="43"/>
    </row>
    <row r="12" spans="1:7" ht="15.75" thickBot="1" x14ac:dyDescent="0.3">
      <c r="A12" s="31" t="s">
        <v>33</v>
      </c>
      <c r="B12" s="31"/>
      <c r="C12" s="34">
        <v>4046.8</v>
      </c>
      <c r="D12" s="31" t="s">
        <v>29</v>
      </c>
      <c r="E12" s="34">
        <v>5</v>
      </c>
      <c r="F12" s="41"/>
      <c r="G12" s="43"/>
    </row>
    <row r="13" spans="1:7" ht="15.75" thickBot="1" x14ac:dyDescent="0.3">
      <c r="A13" s="31" t="s">
        <v>43</v>
      </c>
      <c r="B13" s="31"/>
      <c r="C13" s="34">
        <v>1087.53</v>
      </c>
      <c r="D13" s="31" t="s">
        <v>44</v>
      </c>
      <c r="E13" s="34">
        <v>3</v>
      </c>
      <c r="F13" s="41"/>
      <c r="G13" s="43"/>
    </row>
    <row r="14" spans="1:7" ht="15.75" thickBot="1" x14ac:dyDescent="0.3">
      <c r="A14" s="31" t="s">
        <v>98</v>
      </c>
      <c r="B14" s="31"/>
      <c r="C14" s="34">
        <v>8729.26</v>
      </c>
      <c r="D14" s="31" t="s">
        <v>99</v>
      </c>
      <c r="E14" s="34">
        <v>4</v>
      </c>
      <c r="F14" s="41"/>
      <c r="G14" s="43"/>
    </row>
    <row r="15" spans="1:7" ht="15.75" thickBot="1" x14ac:dyDescent="0.3">
      <c r="A15" s="31" t="s">
        <v>45</v>
      </c>
      <c r="B15" s="31"/>
      <c r="C15" s="34">
        <v>3096.6</v>
      </c>
      <c r="D15" s="31" t="s">
        <v>44</v>
      </c>
      <c r="E15" s="34">
        <v>39</v>
      </c>
      <c r="F15" s="41"/>
      <c r="G15" s="43"/>
    </row>
    <row r="16" spans="1:7" ht="15.75" thickBot="1" x14ac:dyDescent="0.3">
      <c r="A16" s="31" t="s">
        <v>46</v>
      </c>
      <c r="B16" s="31"/>
      <c r="C16" s="34">
        <v>934.55</v>
      </c>
      <c r="D16" s="31" t="s">
        <v>44</v>
      </c>
      <c r="E16" s="34">
        <v>5</v>
      </c>
      <c r="F16" s="41"/>
      <c r="G16" s="43"/>
    </row>
    <row r="17" spans="1:7" ht="15.75" thickBot="1" x14ac:dyDescent="0.3">
      <c r="A17" s="31" t="s">
        <v>47</v>
      </c>
      <c r="B17" s="31"/>
      <c r="C17" s="34">
        <v>445.64</v>
      </c>
      <c r="D17" s="31" t="s">
        <v>44</v>
      </c>
      <c r="E17" s="34">
        <v>2</v>
      </c>
      <c r="F17" s="41"/>
      <c r="G17" s="43"/>
    </row>
    <row r="18" spans="1:7" ht="15.75" thickBot="1" x14ac:dyDescent="0.3">
      <c r="A18" s="31" t="s">
        <v>48</v>
      </c>
      <c r="B18" s="31"/>
      <c r="C18" s="34">
        <v>1153.05</v>
      </c>
      <c r="D18" s="31" t="s">
        <v>44</v>
      </c>
      <c r="E18" s="34">
        <v>5</v>
      </c>
      <c r="F18" s="41"/>
      <c r="G18" s="43"/>
    </row>
    <row r="19" spans="1:7" ht="15.75" thickBot="1" x14ac:dyDescent="0.3">
      <c r="A19" s="31" t="s">
        <v>35</v>
      </c>
      <c r="B19" s="31"/>
      <c r="C19" s="34">
        <v>7045.5</v>
      </c>
      <c r="D19" s="31" t="s">
        <v>5</v>
      </c>
      <c r="E19" s="34">
        <v>30</v>
      </c>
      <c r="F19" s="41"/>
      <c r="G19" s="43"/>
    </row>
    <row r="20" spans="1:7" ht="15.75" thickBot="1" x14ac:dyDescent="0.3">
      <c r="A20" s="31" t="s">
        <v>100</v>
      </c>
      <c r="B20" s="31"/>
      <c r="C20" s="34">
        <v>209905.77</v>
      </c>
      <c r="D20" s="31" t="s">
        <v>101</v>
      </c>
      <c r="E20" s="34">
        <v>1.6</v>
      </c>
      <c r="F20" s="41"/>
      <c r="G20" s="43"/>
    </row>
    <row r="21" spans="1:7" s="32" customFormat="1" ht="15.75" thickBot="1" x14ac:dyDescent="0.3">
      <c r="A21" s="28" t="s">
        <v>100</v>
      </c>
      <c r="B21" s="28"/>
      <c r="C21" s="42">
        <v>95520</v>
      </c>
      <c r="D21" s="28" t="s">
        <v>103</v>
      </c>
      <c r="E21" s="42">
        <v>1</v>
      </c>
      <c r="F21" s="45" t="s">
        <v>149</v>
      </c>
      <c r="G21" s="46"/>
    </row>
    <row r="22" spans="1:7" ht="15.75" thickBot="1" x14ac:dyDescent="0.3">
      <c r="A22" s="31" t="s">
        <v>49</v>
      </c>
      <c r="B22" s="31"/>
      <c r="C22" s="34">
        <v>666.76</v>
      </c>
      <c r="D22" s="31" t="s">
        <v>44</v>
      </c>
      <c r="E22" s="34">
        <v>2</v>
      </c>
      <c r="F22" s="41"/>
      <c r="G22" s="43"/>
    </row>
    <row r="23" spans="1:7" ht="15.75" thickBot="1" x14ac:dyDescent="0.3">
      <c r="A23" s="31" t="s">
        <v>50</v>
      </c>
      <c r="B23" s="31"/>
      <c r="C23" s="34">
        <v>3855.9</v>
      </c>
      <c r="D23" s="31" t="s">
        <v>44</v>
      </c>
      <c r="E23" s="34">
        <v>10</v>
      </c>
      <c r="F23" s="41"/>
      <c r="G23" s="43"/>
    </row>
    <row r="24" spans="1:7" ht="15.75" thickBot="1" x14ac:dyDescent="0.3">
      <c r="A24" s="31" t="s">
        <v>102</v>
      </c>
      <c r="B24" s="31"/>
      <c r="C24" s="34">
        <v>1543.87</v>
      </c>
      <c r="D24" s="31" t="s">
        <v>103</v>
      </c>
      <c r="E24" s="34">
        <v>1</v>
      </c>
      <c r="F24" s="41"/>
      <c r="G24" s="43"/>
    </row>
    <row r="25" spans="1:7" ht="15.75" thickBot="1" x14ac:dyDescent="0.3">
      <c r="A25" s="31" t="s">
        <v>94</v>
      </c>
      <c r="B25" s="31"/>
      <c r="C25" s="34">
        <v>976.24</v>
      </c>
      <c r="D25" s="31" t="s">
        <v>4</v>
      </c>
      <c r="E25" s="34">
        <v>57426</v>
      </c>
      <c r="F25" s="41"/>
      <c r="G25" s="43"/>
    </row>
    <row r="26" spans="1:7" ht="15.75" thickBot="1" x14ac:dyDescent="0.3">
      <c r="A26" s="31" t="s">
        <v>71</v>
      </c>
      <c r="B26" s="31"/>
      <c r="C26" s="34">
        <v>976.24</v>
      </c>
      <c r="D26" s="31" t="s">
        <v>4</v>
      </c>
      <c r="E26" s="34">
        <v>57426</v>
      </c>
      <c r="F26" s="41"/>
      <c r="G26" s="43"/>
    </row>
    <row r="27" spans="1:7" ht="15.75" thickBot="1" x14ac:dyDescent="0.3">
      <c r="A27" s="31" t="s">
        <v>129</v>
      </c>
      <c r="B27" s="31"/>
      <c r="C27" s="34">
        <v>342.04</v>
      </c>
      <c r="D27" s="31" t="s">
        <v>44</v>
      </c>
      <c r="E27" s="34">
        <v>1</v>
      </c>
      <c r="F27" s="41"/>
      <c r="G27" s="43"/>
    </row>
    <row r="28" spans="1:7" ht="15.75" thickBot="1" x14ac:dyDescent="0.3">
      <c r="A28" s="31" t="s">
        <v>104</v>
      </c>
      <c r="B28" s="31"/>
      <c r="C28" s="34">
        <v>3814.3</v>
      </c>
      <c r="D28" s="31" t="s">
        <v>103</v>
      </c>
      <c r="E28" s="34">
        <v>10</v>
      </c>
      <c r="F28" s="41"/>
      <c r="G28" s="43"/>
    </row>
    <row r="29" spans="1:7" ht="15.75" thickBot="1" x14ac:dyDescent="0.3">
      <c r="A29" s="31" t="s">
        <v>105</v>
      </c>
      <c r="B29" s="31"/>
      <c r="C29" s="34">
        <v>1395.03</v>
      </c>
      <c r="D29" s="31" t="s">
        <v>44</v>
      </c>
      <c r="E29" s="34">
        <v>7</v>
      </c>
      <c r="F29" s="41"/>
      <c r="G29" s="43"/>
    </row>
    <row r="30" spans="1:7" ht="15.75" thickBot="1" x14ac:dyDescent="0.3">
      <c r="A30" s="31" t="s">
        <v>106</v>
      </c>
      <c r="B30" s="31"/>
      <c r="C30" s="34">
        <v>1117.43</v>
      </c>
      <c r="D30" s="31" t="s">
        <v>44</v>
      </c>
      <c r="E30" s="34">
        <v>1</v>
      </c>
      <c r="F30" s="41"/>
      <c r="G30" s="43"/>
    </row>
    <row r="31" spans="1:7" ht="15.75" thickBot="1" x14ac:dyDescent="0.3">
      <c r="A31" s="31" t="s">
        <v>107</v>
      </c>
      <c r="B31" s="31"/>
      <c r="C31" s="34">
        <v>14216.09</v>
      </c>
      <c r="D31" s="31" t="s">
        <v>103</v>
      </c>
      <c r="E31" s="34">
        <v>1</v>
      </c>
      <c r="F31" s="41"/>
      <c r="G31" s="43"/>
    </row>
    <row r="32" spans="1:7" ht="15.75" thickBot="1" x14ac:dyDescent="0.3">
      <c r="A32" s="31" t="s">
        <v>51</v>
      </c>
      <c r="B32" s="31"/>
      <c r="C32" s="34">
        <v>5992.48</v>
      </c>
      <c r="D32" s="31" t="s">
        <v>5</v>
      </c>
      <c r="E32" s="34">
        <v>43</v>
      </c>
      <c r="F32" s="41"/>
      <c r="G32" s="43"/>
    </row>
    <row r="33" spans="1:7" ht="15.75" thickBot="1" x14ac:dyDescent="0.3">
      <c r="A33" s="31" t="s">
        <v>130</v>
      </c>
      <c r="B33" s="31"/>
      <c r="C33" s="34">
        <v>612.5</v>
      </c>
      <c r="D33" s="31" t="s">
        <v>44</v>
      </c>
      <c r="E33" s="34">
        <v>5</v>
      </c>
      <c r="F33" s="41"/>
      <c r="G33" s="43"/>
    </row>
    <row r="34" spans="1:7" ht="15.75" thickBot="1" x14ac:dyDescent="0.3">
      <c r="A34" s="31" t="s">
        <v>108</v>
      </c>
      <c r="B34" s="31"/>
      <c r="C34" s="34">
        <v>48.28</v>
      </c>
      <c r="D34" s="31" t="s">
        <v>5</v>
      </c>
      <c r="E34" s="34">
        <v>0.4</v>
      </c>
      <c r="F34" s="41"/>
      <c r="G34" s="43"/>
    </row>
    <row r="35" spans="1:7" ht="15.75" thickBot="1" x14ac:dyDescent="0.3">
      <c r="A35" s="31" t="s">
        <v>109</v>
      </c>
      <c r="B35" s="31"/>
      <c r="C35" s="34">
        <v>2631.62</v>
      </c>
      <c r="D35" s="31" t="s">
        <v>110</v>
      </c>
      <c r="E35" s="34">
        <v>2</v>
      </c>
      <c r="F35" s="41"/>
      <c r="G35" s="43"/>
    </row>
    <row r="36" spans="1:7" ht="15.75" thickBot="1" x14ac:dyDescent="0.3">
      <c r="A36" s="31" t="s">
        <v>91</v>
      </c>
      <c r="B36" s="31"/>
      <c r="C36" s="34">
        <v>16531.2</v>
      </c>
      <c r="D36" s="31" t="s">
        <v>5</v>
      </c>
      <c r="E36" s="34">
        <v>60</v>
      </c>
      <c r="F36" s="41"/>
      <c r="G36" s="43"/>
    </row>
    <row r="37" spans="1:7" ht="15.75" thickBot="1" x14ac:dyDescent="0.3">
      <c r="A37" s="31" t="s">
        <v>52</v>
      </c>
      <c r="B37" s="31"/>
      <c r="C37" s="34">
        <v>862.95</v>
      </c>
      <c r="D37" s="31" t="s">
        <v>5</v>
      </c>
      <c r="E37" s="34">
        <v>5</v>
      </c>
      <c r="F37" s="41"/>
      <c r="G37" s="43"/>
    </row>
    <row r="38" spans="1:7" ht="15.75" thickBot="1" x14ac:dyDescent="0.3">
      <c r="A38" s="31" t="s">
        <v>53</v>
      </c>
      <c r="B38" s="31"/>
      <c r="C38" s="34">
        <v>23535</v>
      </c>
      <c r="D38" s="31" t="s">
        <v>5</v>
      </c>
      <c r="E38" s="34">
        <v>250</v>
      </c>
      <c r="F38" s="41"/>
      <c r="G38" s="43"/>
    </row>
    <row r="39" spans="1:7" ht="15.75" thickBot="1" x14ac:dyDescent="0.3">
      <c r="A39" s="31" t="s">
        <v>111</v>
      </c>
      <c r="B39" s="31"/>
      <c r="C39" s="34">
        <v>2093.46</v>
      </c>
      <c r="D39" s="31" t="s">
        <v>112</v>
      </c>
      <c r="E39" s="34">
        <v>2</v>
      </c>
      <c r="F39" s="41"/>
      <c r="G39" s="43"/>
    </row>
    <row r="40" spans="1:7" ht="15.75" thickBot="1" x14ac:dyDescent="0.3">
      <c r="A40" s="31" t="s">
        <v>131</v>
      </c>
      <c r="B40" s="31"/>
      <c r="C40" s="34">
        <v>7295.68</v>
      </c>
      <c r="D40" s="31" t="s">
        <v>132</v>
      </c>
      <c r="E40" s="34">
        <v>14</v>
      </c>
      <c r="F40" s="41"/>
      <c r="G40" s="43"/>
    </row>
    <row r="41" spans="1:7" s="32" customFormat="1" ht="15.75" thickBot="1" x14ac:dyDescent="0.3">
      <c r="A41" s="28" t="s">
        <v>146</v>
      </c>
      <c r="B41" s="28"/>
      <c r="C41" s="42">
        <v>103958.33</v>
      </c>
      <c r="D41" s="28" t="s">
        <v>103</v>
      </c>
      <c r="E41" s="42">
        <v>1</v>
      </c>
      <c r="F41" s="45" t="s">
        <v>149</v>
      </c>
      <c r="G41" s="46"/>
    </row>
    <row r="42" spans="1:7" ht="15.75" thickBot="1" x14ac:dyDescent="0.3">
      <c r="A42" s="31" t="s">
        <v>133</v>
      </c>
      <c r="B42" s="31"/>
      <c r="C42" s="34">
        <v>807891.66</v>
      </c>
      <c r="D42" s="31" t="s">
        <v>110</v>
      </c>
      <c r="E42" s="34">
        <v>2</v>
      </c>
      <c r="F42" s="41"/>
      <c r="G42" s="43"/>
    </row>
    <row r="43" spans="1:7" ht="15.75" thickBot="1" x14ac:dyDescent="0.3">
      <c r="A43" s="31" t="s">
        <v>113</v>
      </c>
      <c r="B43" s="31"/>
      <c r="C43" s="34">
        <v>2053.6999999999998</v>
      </c>
      <c r="D43" s="31" t="s">
        <v>44</v>
      </c>
      <c r="E43" s="34">
        <v>10</v>
      </c>
      <c r="F43" s="41"/>
      <c r="G43" s="43"/>
    </row>
    <row r="44" spans="1:7" ht="15.75" thickBot="1" x14ac:dyDescent="0.3">
      <c r="A44" s="31" t="s">
        <v>114</v>
      </c>
      <c r="B44" s="31"/>
      <c r="C44" s="34">
        <v>818.72</v>
      </c>
      <c r="D44" s="31" t="s">
        <v>115</v>
      </c>
      <c r="E44" s="34">
        <v>2</v>
      </c>
      <c r="F44" s="41"/>
      <c r="G44" s="43"/>
    </row>
    <row r="45" spans="1:7" ht="15.75" thickBot="1" x14ac:dyDescent="0.3">
      <c r="A45" s="31" t="s">
        <v>116</v>
      </c>
      <c r="B45" s="31"/>
      <c r="C45" s="34">
        <v>694.5</v>
      </c>
      <c r="D45" s="31" t="s">
        <v>29</v>
      </c>
      <c r="E45" s="34">
        <v>1</v>
      </c>
      <c r="F45" s="41"/>
      <c r="G45" s="43"/>
    </row>
    <row r="46" spans="1:7" ht="15.75" thickBot="1" x14ac:dyDescent="0.3">
      <c r="A46" s="31" t="s">
        <v>54</v>
      </c>
      <c r="B46" s="31"/>
      <c r="C46" s="34">
        <v>6785.37</v>
      </c>
      <c r="D46" s="31" t="s">
        <v>44</v>
      </c>
      <c r="E46" s="34">
        <v>9</v>
      </c>
      <c r="F46" s="41"/>
      <c r="G46" s="43"/>
    </row>
    <row r="47" spans="1:7" ht="15.75" thickBot="1" x14ac:dyDescent="0.3">
      <c r="A47" s="31" t="s">
        <v>55</v>
      </c>
      <c r="B47" s="31"/>
      <c r="C47" s="34">
        <v>3049.95</v>
      </c>
      <c r="D47" s="31" t="s">
        <v>44</v>
      </c>
      <c r="E47" s="34">
        <v>5</v>
      </c>
      <c r="F47" s="41"/>
      <c r="G47" s="43"/>
    </row>
    <row r="48" spans="1:7" ht="15.75" thickBot="1" x14ac:dyDescent="0.3">
      <c r="A48" s="31" t="s">
        <v>117</v>
      </c>
      <c r="B48" s="31"/>
      <c r="C48" s="34">
        <v>1083.27</v>
      </c>
      <c r="D48" s="31" t="s">
        <v>44</v>
      </c>
      <c r="E48" s="34">
        <v>1</v>
      </c>
      <c r="F48" s="41"/>
      <c r="G48" s="43"/>
    </row>
    <row r="49" spans="1:8" ht="15.75" thickBot="1" x14ac:dyDescent="0.3">
      <c r="A49" s="31" t="s">
        <v>56</v>
      </c>
      <c r="B49" s="31"/>
      <c r="C49" s="34">
        <v>4675.2</v>
      </c>
      <c r="D49" s="31" t="s">
        <v>44</v>
      </c>
      <c r="E49" s="34">
        <v>1</v>
      </c>
      <c r="F49" s="41"/>
      <c r="G49" s="43"/>
    </row>
    <row r="50" spans="1:8" ht="15.75" thickBot="1" x14ac:dyDescent="0.3">
      <c r="A50" s="31" t="s">
        <v>118</v>
      </c>
      <c r="B50" s="31"/>
      <c r="C50" s="34">
        <v>4512</v>
      </c>
      <c r="D50" s="31" t="s">
        <v>5</v>
      </c>
      <c r="E50" s="34">
        <v>3</v>
      </c>
      <c r="F50" s="41"/>
      <c r="G50" s="43"/>
      <c r="H50" s="29">
        <f>524677/1.2</f>
        <v>437230.83333333337</v>
      </c>
    </row>
    <row r="51" spans="1:8" ht="15.75" thickBot="1" x14ac:dyDescent="0.3">
      <c r="A51" s="31" t="s">
        <v>57</v>
      </c>
      <c r="B51" s="31"/>
      <c r="C51" s="34">
        <v>3682.5</v>
      </c>
      <c r="D51" s="31" t="s">
        <v>5</v>
      </c>
      <c r="E51" s="34">
        <v>2.5</v>
      </c>
      <c r="F51" s="41"/>
      <c r="G51" s="43"/>
      <c r="H51" s="29">
        <f>47405/1.2</f>
        <v>39504.166666666672</v>
      </c>
    </row>
    <row r="52" spans="1:8" ht="15.75" thickBot="1" x14ac:dyDescent="0.3">
      <c r="A52" s="31" t="s">
        <v>119</v>
      </c>
      <c r="B52" s="31"/>
      <c r="C52" s="34">
        <v>112.6</v>
      </c>
      <c r="D52" s="31" t="s">
        <v>5</v>
      </c>
      <c r="E52" s="34">
        <v>0.2</v>
      </c>
      <c r="F52" s="41"/>
      <c r="G52" s="43"/>
      <c r="H52" s="29">
        <f>349027/1.2</f>
        <v>290855.83333333337</v>
      </c>
    </row>
    <row r="53" spans="1:8" ht="15.75" thickBot="1" x14ac:dyDescent="0.3">
      <c r="A53" s="31" t="s">
        <v>120</v>
      </c>
      <c r="B53" s="31"/>
      <c r="C53" s="34">
        <v>21372</v>
      </c>
      <c r="D53" s="31" t="s">
        <v>5</v>
      </c>
      <c r="E53" s="34">
        <v>19.5</v>
      </c>
      <c r="F53" s="41"/>
      <c r="G53" s="43"/>
    </row>
    <row r="54" spans="1:8" ht="15.75" thickBot="1" x14ac:dyDescent="0.3">
      <c r="A54" s="31" t="s">
        <v>121</v>
      </c>
      <c r="B54" s="31"/>
      <c r="C54" s="34">
        <v>1183.5</v>
      </c>
      <c r="D54" s="31" t="s">
        <v>5</v>
      </c>
      <c r="E54" s="34">
        <v>1.5</v>
      </c>
      <c r="F54" s="41"/>
      <c r="G54" s="43"/>
    </row>
    <row r="55" spans="1:8" ht="15.75" thickBot="1" x14ac:dyDescent="0.3">
      <c r="A55" s="31" t="s">
        <v>122</v>
      </c>
      <c r="B55" s="31"/>
      <c r="C55" s="34">
        <v>1227</v>
      </c>
      <c r="D55" s="31" t="s">
        <v>5</v>
      </c>
      <c r="E55" s="34">
        <v>1</v>
      </c>
      <c r="F55" s="41"/>
      <c r="G55" s="43"/>
    </row>
    <row r="56" spans="1:8" ht="15.75" thickBot="1" x14ac:dyDescent="0.3">
      <c r="A56" s="31" t="s">
        <v>87</v>
      </c>
      <c r="B56" s="31"/>
      <c r="C56" s="34">
        <v>52257.66</v>
      </c>
      <c r="D56" s="31" t="s">
        <v>5</v>
      </c>
      <c r="E56" s="34">
        <v>57426</v>
      </c>
      <c r="F56" s="41"/>
      <c r="G56" s="43"/>
    </row>
    <row r="57" spans="1:8" ht="15.75" thickBot="1" x14ac:dyDescent="0.3">
      <c r="A57" s="31" t="s">
        <v>88</v>
      </c>
      <c r="B57" s="31"/>
      <c r="C57" s="34">
        <v>55128.959999999999</v>
      </c>
      <c r="D57" s="31" t="s">
        <v>4</v>
      </c>
      <c r="E57" s="34">
        <v>57426</v>
      </c>
      <c r="F57" s="41"/>
      <c r="G57" s="43"/>
    </row>
    <row r="58" spans="1:8" ht="15.75" thickBot="1" x14ac:dyDescent="0.3">
      <c r="A58" s="31" t="s">
        <v>69</v>
      </c>
      <c r="B58" s="31"/>
      <c r="C58" s="34">
        <v>50247.75</v>
      </c>
      <c r="D58" s="31" t="s">
        <v>4</v>
      </c>
      <c r="E58" s="34">
        <v>57426</v>
      </c>
      <c r="F58" s="41"/>
      <c r="G58" s="43"/>
    </row>
    <row r="59" spans="1:8" ht="15.75" thickBot="1" x14ac:dyDescent="0.3">
      <c r="A59" s="31" t="s">
        <v>70</v>
      </c>
      <c r="B59" s="31"/>
      <c r="C59" s="34">
        <v>52602.22</v>
      </c>
      <c r="D59" s="31" t="s">
        <v>4</v>
      </c>
      <c r="E59" s="34">
        <v>57426</v>
      </c>
      <c r="F59" s="41"/>
      <c r="G59" s="43"/>
    </row>
    <row r="60" spans="1:8" ht="15.75" thickBot="1" x14ac:dyDescent="0.3">
      <c r="A60" s="31" t="s">
        <v>85</v>
      </c>
      <c r="B60" s="31"/>
      <c r="C60" s="34">
        <v>232575.3</v>
      </c>
      <c r="D60" s="31" t="s">
        <v>4</v>
      </c>
      <c r="E60" s="34">
        <v>57426</v>
      </c>
      <c r="F60" s="41"/>
      <c r="G60" s="43"/>
    </row>
    <row r="61" spans="1:8" ht="15.75" thickBot="1" x14ac:dyDescent="0.3">
      <c r="A61" s="31" t="s">
        <v>86</v>
      </c>
      <c r="B61" s="31"/>
      <c r="C61" s="34">
        <v>238892.16</v>
      </c>
      <c r="D61" s="31" t="s">
        <v>4</v>
      </c>
      <c r="E61" s="34">
        <v>57426</v>
      </c>
      <c r="F61" s="41"/>
      <c r="G61" s="43"/>
    </row>
    <row r="62" spans="1:8" ht="15.75" thickBot="1" x14ac:dyDescent="0.3">
      <c r="A62" s="31" t="s">
        <v>76</v>
      </c>
      <c r="B62" s="31"/>
      <c r="C62" s="34">
        <v>101641.37</v>
      </c>
      <c r="D62" s="31" t="s">
        <v>4</v>
      </c>
      <c r="E62" s="34">
        <v>57424.5</v>
      </c>
      <c r="F62" s="41"/>
      <c r="G62" s="43"/>
    </row>
    <row r="63" spans="1:8" ht="15.75" thickBot="1" x14ac:dyDescent="0.3">
      <c r="A63" s="31" t="s">
        <v>77</v>
      </c>
      <c r="B63" s="31"/>
      <c r="C63" s="34">
        <v>117160.25</v>
      </c>
      <c r="D63" s="31" t="s">
        <v>4</v>
      </c>
      <c r="E63" s="34">
        <v>57431.5</v>
      </c>
      <c r="F63" s="41"/>
      <c r="G63" s="43"/>
    </row>
    <row r="64" spans="1:8" ht="15.75" thickBot="1" x14ac:dyDescent="0.3">
      <c r="A64" s="31" t="s">
        <v>95</v>
      </c>
      <c r="B64" s="31"/>
      <c r="C64" s="34">
        <v>106809.57</v>
      </c>
      <c r="D64" s="31" t="s">
        <v>4</v>
      </c>
      <c r="E64" s="34">
        <v>57424.5</v>
      </c>
      <c r="F64" s="41"/>
      <c r="G64" s="43"/>
    </row>
    <row r="65" spans="1:7" ht="15.75" thickBot="1" x14ac:dyDescent="0.3">
      <c r="A65" s="31" t="s">
        <v>96</v>
      </c>
      <c r="B65" s="31"/>
      <c r="C65" s="34">
        <v>120606.15</v>
      </c>
      <c r="D65" s="31" t="s">
        <v>4</v>
      </c>
      <c r="E65" s="34">
        <v>57431.5</v>
      </c>
      <c r="F65" s="41"/>
      <c r="G65" s="43"/>
    </row>
    <row r="66" spans="1:7" ht="15.75" thickBot="1" x14ac:dyDescent="0.3">
      <c r="A66" s="31" t="s">
        <v>58</v>
      </c>
      <c r="B66" s="31"/>
      <c r="C66" s="34">
        <v>1450.96</v>
      </c>
      <c r="D66" s="31" t="s">
        <v>29</v>
      </c>
      <c r="E66" s="34">
        <v>2</v>
      </c>
      <c r="F66" s="41"/>
      <c r="G66" s="43"/>
    </row>
    <row r="67" spans="1:7" ht="15.75" thickBot="1" x14ac:dyDescent="0.3">
      <c r="A67" s="31" t="s">
        <v>67</v>
      </c>
      <c r="B67" s="31"/>
      <c r="C67" s="34">
        <v>226832.7</v>
      </c>
      <c r="D67" s="31" t="s">
        <v>5</v>
      </c>
      <c r="E67" s="34">
        <v>57426</v>
      </c>
      <c r="F67" s="41"/>
      <c r="G67" s="43"/>
    </row>
    <row r="68" spans="1:7" ht="15.75" thickBot="1" x14ac:dyDescent="0.3">
      <c r="A68" s="31" t="s">
        <v>68</v>
      </c>
      <c r="B68" s="31"/>
      <c r="C68" s="34">
        <v>236595.12</v>
      </c>
      <c r="D68" s="31" t="s">
        <v>4</v>
      </c>
      <c r="E68" s="34">
        <v>57426</v>
      </c>
      <c r="F68" s="41"/>
      <c r="G68" s="43"/>
    </row>
    <row r="69" spans="1:7" ht="15.75" thickBot="1" x14ac:dyDescent="0.3">
      <c r="A69" s="31" t="s">
        <v>134</v>
      </c>
      <c r="B69" s="31"/>
      <c r="C69" s="44">
        <v>39505</v>
      </c>
      <c r="D69" s="31" t="s">
        <v>44</v>
      </c>
      <c r="E69" s="34">
        <v>1</v>
      </c>
      <c r="F69" s="41"/>
      <c r="G69" s="43"/>
    </row>
    <row r="70" spans="1:7" ht="15.75" thickBot="1" x14ac:dyDescent="0.3">
      <c r="A70" s="31" t="s">
        <v>97</v>
      </c>
      <c r="B70" s="31"/>
      <c r="C70" s="34">
        <v>112.11</v>
      </c>
      <c r="D70" s="31" t="s">
        <v>44</v>
      </c>
      <c r="E70" s="34">
        <v>0.25</v>
      </c>
      <c r="F70" s="41"/>
      <c r="G70" s="43"/>
    </row>
    <row r="71" spans="1:7" s="32" customFormat="1" ht="15.75" thickBot="1" x14ac:dyDescent="0.3">
      <c r="A71" s="28" t="s">
        <v>147</v>
      </c>
      <c r="B71" s="28"/>
      <c r="C71" s="42">
        <v>290855.83</v>
      </c>
      <c r="D71" s="28" t="s">
        <v>103</v>
      </c>
      <c r="E71" s="42">
        <v>1</v>
      </c>
      <c r="F71" s="45"/>
      <c r="G71" s="46"/>
    </row>
    <row r="72" spans="1:7" s="32" customFormat="1" ht="15.75" thickBot="1" x14ac:dyDescent="0.3">
      <c r="A72" s="28" t="s">
        <v>148</v>
      </c>
      <c r="B72" s="28"/>
      <c r="C72" s="42">
        <v>437230.83</v>
      </c>
      <c r="D72" s="28" t="s">
        <v>103</v>
      </c>
      <c r="E72" s="42">
        <v>1</v>
      </c>
      <c r="F72" s="45"/>
      <c r="G72" s="46"/>
    </row>
    <row r="73" spans="1:7" ht="15.75" thickBot="1" x14ac:dyDescent="0.3">
      <c r="A73" s="31" t="s">
        <v>59</v>
      </c>
      <c r="B73" s="31"/>
      <c r="C73" s="34">
        <v>240.9</v>
      </c>
      <c r="D73" s="31" t="s">
        <v>44</v>
      </c>
      <c r="E73" s="34">
        <v>1</v>
      </c>
      <c r="F73" s="41"/>
      <c r="G73" s="43"/>
    </row>
    <row r="74" spans="1:7" ht="15.75" thickBot="1" x14ac:dyDescent="0.3">
      <c r="A74" s="31" t="s">
        <v>135</v>
      </c>
      <c r="B74" s="31"/>
      <c r="C74" s="34">
        <v>6197.1</v>
      </c>
      <c r="D74" s="31" t="s">
        <v>93</v>
      </c>
      <c r="E74" s="34">
        <v>6</v>
      </c>
      <c r="F74" s="41"/>
      <c r="G74" s="43"/>
    </row>
    <row r="75" spans="1:7" ht="15.75" thickBot="1" x14ac:dyDescent="0.3">
      <c r="A75" s="31" t="s">
        <v>136</v>
      </c>
      <c r="B75" s="31"/>
      <c r="C75" s="34">
        <v>435.97</v>
      </c>
      <c r="D75" s="31" t="s">
        <v>44</v>
      </c>
      <c r="E75" s="34">
        <v>1</v>
      </c>
      <c r="F75" s="41"/>
      <c r="G75" s="43"/>
    </row>
    <row r="76" spans="1:7" ht="15.75" thickBot="1" x14ac:dyDescent="0.3">
      <c r="A76" s="31" t="s">
        <v>137</v>
      </c>
      <c r="B76" s="31"/>
      <c r="C76" s="34">
        <v>26414.9</v>
      </c>
      <c r="D76" s="31" t="s">
        <v>44</v>
      </c>
      <c r="E76" s="34">
        <v>10</v>
      </c>
      <c r="F76" s="41"/>
      <c r="G76" s="43"/>
    </row>
    <row r="77" spans="1:7" ht="15.75" thickBot="1" x14ac:dyDescent="0.3">
      <c r="A77" s="31" t="s">
        <v>138</v>
      </c>
      <c r="B77" s="31"/>
      <c r="C77" s="34">
        <v>363.1</v>
      </c>
      <c r="D77" s="31" t="s">
        <v>44</v>
      </c>
      <c r="E77" s="34">
        <v>1</v>
      </c>
      <c r="F77" s="41"/>
      <c r="G77" s="43"/>
    </row>
    <row r="78" spans="1:7" ht="15.75" thickBot="1" x14ac:dyDescent="0.3">
      <c r="A78" s="31" t="s">
        <v>30</v>
      </c>
      <c r="B78" s="31"/>
      <c r="C78" s="34">
        <v>342.68</v>
      </c>
      <c r="D78" s="31" t="s">
        <v>44</v>
      </c>
      <c r="E78" s="34">
        <v>2</v>
      </c>
      <c r="F78" s="41"/>
      <c r="G78" s="43"/>
    </row>
    <row r="79" spans="1:7" ht="15.75" thickBot="1" x14ac:dyDescent="0.3">
      <c r="A79" s="31" t="s">
        <v>30</v>
      </c>
      <c r="B79" s="31"/>
      <c r="C79" s="34">
        <v>427.22</v>
      </c>
      <c r="D79" s="31" t="s">
        <v>44</v>
      </c>
      <c r="E79" s="34">
        <v>1</v>
      </c>
      <c r="F79" s="41"/>
      <c r="G79" s="43"/>
    </row>
    <row r="80" spans="1:7" ht="15.75" thickBot="1" x14ac:dyDescent="0.3">
      <c r="A80" s="31" t="s">
        <v>139</v>
      </c>
      <c r="B80" s="31"/>
      <c r="C80" s="34">
        <v>5706.45</v>
      </c>
      <c r="D80" s="31" t="s">
        <v>44</v>
      </c>
      <c r="E80" s="34">
        <v>5</v>
      </c>
      <c r="F80" s="41"/>
      <c r="G80" s="43"/>
    </row>
    <row r="81" spans="1:7" ht="15.75" thickBot="1" x14ac:dyDescent="0.3">
      <c r="A81" s="31" t="s">
        <v>140</v>
      </c>
      <c r="B81" s="31"/>
      <c r="C81" s="34">
        <v>4387.05</v>
      </c>
      <c r="D81" s="31" t="s">
        <v>44</v>
      </c>
      <c r="E81" s="34">
        <v>1</v>
      </c>
      <c r="F81" s="41"/>
      <c r="G81" s="43"/>
    </row>
    <row r="82" spans="1:7" ht="15.75" thickBot="1" x14ac:dyDescent="0.3">
      <c r="A82" s="31" t="s">
        <v>92</v>
      </c>
      <c r="B82" s="31"/>
      <c r="C82" s="34">
        <v>820.86</v>
      </c>
      <c r="D82" s="31" t="s">
        <v>93</v>
      </c>
      <c r="E82" s="34">
        <v>6</v>
      </c>
      <c r="F82" s="41"/>
      <c r="G82" s="43"/>
    </row>
    <row r="83" spans="1:7" ht="15.75" thickBot="1" x14ac:dyDescent="0.3">
      <c r="A83" s="31" t="s">
        <v>81</v>
      </c>
      <c r="B83" s="31"/>
      <c r="C83" s="34">
        <v>5742.6</v>
      </c>
      <c r="D83" s="31" t="s">
        <v>4</v>
      </c>
      <c r="E83" s="34">
        <v>57426</v>
      </c>
      <c r="F83" s="41"/>
      <c r="G83" s="43"/>
    </row>
    <row r="84" spans="1:7" ht="15.75" thickBot="1" x14ac:dyDescent="0.3">
      <c r="A84" s="31" t="s">
        <v>82</v>
      </c>
      <c r="B84" s="31"/>
      <c r="C84" s="34">
        <v>5742.6</v>
      </c>
      <c r="D84" s="31" t="s">
        <v>4</v>
      </c>
      <c r="E84" s="34">
        <v>57426</v>
      </c>
      <c r="F84" s="41"/>
      <c r="G84" s="43"/>
    </row>
    <row r="85" spans="1:7" ht="15.75" thickBot="1" x14ac:dyDescent="0.3">
      <c r="A85" s="31" t="s">
        <v>123</v>
      </c>
      <c r="B85" s="31"/>
      <c r="C85" s="34">
        <v>7815.72</v>
      </c>
      <c r="D85" s="31" t="s">
        <v>112</v>
      </c>
      <c r="E85" s="34">
        <v>4</v>
      </c>
      <c r="F85" s="41"/>
      <c r="G85" s="43"/>
    </row>
    <row r="86" spans="1:7" ht="15.75" thickBot="1" x14ac:dyDescent="0.3">
      <c r="A86" s="31" t="s">
        <v>124</v>
      </c>
      <c r="B86" s="31"/>
      <c r="C86" s="34">
        <v>319.55</v>
      </c>
      <c r="D86" s="31" t="s">
        <v>93</v>
      </c>
      <c r="E86" s="34">
        <v>1</v>
      </c>
      <c r="F86" s="41"/>
      <c r="G86" s="43"/>
    </row>
    <row r="87" spans="1:7" ht="15.75" thickBot="1" x14ac:dyDescent="0.3">
      <c r="A87" s="31" t="s">
        <v>83</v>
      </c>
      <c r="B87" s="31"/>
      <c r="C87" s="34">
        <v>120020.34</v>
      </c>
      <c r="D87" s="31" t="s">
        <v>4</v>
      </c>
      <c r="E87" s="34">
        <v>57426</v>
      </c>
      <c r="F87" s="41"/>
      <c r="G87" s="43"/>
    </row>
    <row r="88" spans="1:7" ht="15.75" thickBot="1" x14ac:dyDescent="0.3">
      <c r="A88" s="31" t="s">
        <v>84</v>
      </c>
      <c r="B88" s="31"/>
      <c r="C88" s="34">
        <v>120020.34</v>
      </c>
      <c r="D88" s="31" t="s">
        <v>4</v>
      </c>
      <c r="E88" s="34">
        <v>57426</v>
      </c>
      <c r="F88" s="41"/>
      <c r="G88" s="43"/>
    </row>
    <row r="89" spans="1:7" ht="15.75" thickBot="1" x14ac:dyDescent="0.3">
      <c r="A89" s="31" t="s">
        <v>141</v>
      </c>
      <c r="B89" s="31"/>
      <c r="C89" s="34">
        <v>3358.02</v>
      </c>
      <c r="D89" s="31" t="s">
        <v>44</v>
      </c>
      <c r="E89" s="34">
        <v>6</v>
      </c>
      <c r="F89" s="41"/>
      <c r="G89" s="43"/>
    </row>
    <row r="90" spans="1:7" ht="15.75" thickBot="1" x14ac:dyDescent="0.3">
      <c r="A90" s="31" t="s">
        <v>142</v>
      </c>
      <c r="B90" s="31"/>
      <c r="C90" s="34">
        <v>100654</v>
      </c>
      <c r="D90" s="31" t="s">
        <v>110</v>
      </c>
      <c r="E90" s="34">
        <v>1</v>
      </c>
      <c r="F90" s="41"/>
      <c r="G90" s="43"/>
    </row>
    <row r="91" spans="1:7" ht="15.75" thickBot="1" x14ac:dyDescent="0.3">
      <c r="A91" s="31" t="s">
        <v>143</v>
      </c>
      <c r="B91" s="31"/>
      <c r="C91" s="34">
        <v>1201.43</v>
      </c>
      <c r="D91" s="31" t="s">
        <v>44</v>
      </c>
      <c r="E91" s="34">
        <v>1</v>
      </c>
      <c r="F91" s="41"/>
      <c r="G91" s="43"/>
    </row>
    <row r="92" spans="1:7" ht="15.75" thickBot="1" x14ac:dyDescent="0.3">
      <c r="A92" s="31" t="s">
        <v>125</v>
      </c>
      <c r="B92" s="31"/>
      <c r="C92" s="34">
        <v>621.53</v>
      </c>
      <c r="D92" s="31" t="s">
        <v>29</v>
      </c>
      <c r="E92" s="34">
        <v>1</v>
      </c>
      <c r="F92" s="41"/>
      <c r="G92" s="43"/>
    </row>
    <row r="93" spans="1:7" ht="15.75" thickBot="1" x14ac:dyDescent="0.3">
      <c r="A93" s="31" t="s">
        <v>60</v>
      </c>
      <c r="B93" s="31"/>
      <c r="C93" s="34">
        <v>4700</v>
      </c>
      <c r="D93" s="31" t="s">
        <v>5</v>
      </c>
      <c r="E93" s="34">
        <v>4</v>
      </c>
      <c r="F93" s="41"/>
      <c r="G93" s="43"/>
    </row>
    <row r="94" spans="1:7" ht="15.75" thickBot="1" x14ac:dyDescent="0.3">
      <c r="A94" s="31" t="s">
        <v>126</v>
      </c>
      <c r="B94" s="31"/>
      <c r="C94" s="34">
        <v>2007</v>
      </c>
      <c r="D94" s="31" t="s">
        <v>5</v>
      </c>
      <c r="E94" s="34">
        <v>3</v>
      </c>
      <c r="F94" s="41"/>
      <c r="G94" s="43"/>
    </row>
    <row r="95" spans="1:7" ht="15.75" thickBot="1" x14ac:dyDescent="0.3">
      <c r="A95" s="31" t="s">
        <v>127</v>
      </c>
      <c r="B95" s="31"/>
      <c r="C95" s="34">
        <v>10521.6</v>
      </c>
      <c r="D95" s="31" t="s">
        <v>5</v>
      </c>
      <c r="E95" s="34">
        <v>9.6</v>
      </c>
      <c r="F95" s="41"/>
      <c r="G95" s="43"/>
    </row>
    <row r="96" spans="1:7" ht="15.75" thickBot="1" x14ac:dyDescent="0.3">
      <c r="A96" s="31" t="s">
        <v>128</v>
      </c>
      <c r="B96" s="31"/>
      <c r="C96" s="34">
        <v>5523</v>
      </c>
      <c r="D96" s="31" t="s">
        <v>5</v>
      </c>
      <c r="E96" s="34">
        <v>7</v>
      </c>
      <c r="F96" s="41"/>
      <c r="G96" s="43"/>
    </row>
    <row r="97" spans="1:6" ht="15.75" thickBot="1" x14ac:dyDescent="0.3">
      <c r="A97" s="31"/>
      <c r="B97" s="31"/>
      <c r="C97" s="37">
        <f>SUM(C6:C96)</f>
        <v>4232595.3</v>
      </c>
      <c r="D97" s="31"/>
      <c r="E97" s="34"/>
      <c r="F97" s="41"/>
    </row>
    <row r="98" spans="1:6" x14ac:dyDescent="0.25">
      <c r="E98" s="29" t="s">
        <v>150</v>
      </c>
      <c r="F98" s="41"/>
    </row>
    <row r="99" spans="1:6" x14ac:dyDescent="0.25">
      <c r="A99" s="29">
        <v>3302988.6500000004</v>
      </c>
      <c r="C99" s="29">
        <v>3442783.6433333335</v>
      </c>
      <c r="D99" s="43">
        <f>C69+C71+C72</f>
        <v>767591.66</v>
      </c>
      <c r="E99" s="29">
        <v>4370348.6333333338</v>
      </c>
    </row>
    <row r="100" spans="1:6" x14ac:dyDescent="0.25">
      <c r="A100" s="43">
        <f>C97-A99</f>
        <v>929606.64999999944</v>
      </c>
      <c r="E100" s="29">
        <v>137753.33333333334</v>
      </c>
      <c r="F100" s="29" t="s">
        <v>151</v>
      </c>
    </row>
    <row r="101" spans="1:6" x14ac:dyDescent="0.25">
      <c r="A101" s="43">
        <f>A100-C71-C72</f>
        <v>201519.98999999935</v>
      </c>
      <c r="C101" s="41">
        <f>C97-C99</f>
        <v>789811.65666666627</v>
      </c>
      <c r="D101" s="43">
        <f>C101-D99</f>
        <v>22219.996666666237</v>
      </c>
      <c r="E101" s="29">
        <f>E99-E100</f>
        <v>4232595.3000000007</v>
      </c>
    </row>
    <row r="102" spans="1:6" x14ac:dyDescent="0.25">
      <c r="A102" s="43">
        <f>A101-C21</f>
        <v>105999.98999999935</v>
      </c>
    </row>
    <row r="103" spans="1:6" x14ac:dyDescent="0.25">
      <c r="A103" s="43">
        <f>A102-C41</f>
        <v>2041.6599999993487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2019-01-28T03:24:58Z</cp:lastPrinted>
  <dcterms:created xsi:type="dcterms:W3CDTF">2016-03-18T02:51:51Z</dcterms:created>
  <dcterms:modified xsi:type="dcterms:W3CDTF">2021-03-10T04:53:02Z</dcterms:modified>
</cp:coreProperties>
</file>