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  <sheet name="скорректир" sheetId="4" r:id="rId4"/>
  </sheets>
  <externalReferences>
    <externalReference r:id="rId5"/>
  </externalReferences>
  <definedNames>
    <definedName name="_xlnm.Print_Area" localSheetId="0">Лист1!$A$1:$E$109</definedName>
  </definedNames>
  <calcPr calcId="145621"/>
</workbook>
</file>

<file path=xl/calcChain.xml><?xml version="1.0" encoding="utf-8"?>
<calcChain xmlns="http://schemas.openxmlformats.org/spreadsheetml/2006/main">
  <c r="C58" i="1" l="1"/>
  <c r="C27" i="1" l="1"/>
  <c r="C10" i="1" l="1"/>
  <c r="A87" i="4" l="1"/>
  <c r="C85" i="4"/>
  <c r="B82" i="4"/>
  <c r="D87" i="3" l="1"/>
  <c r="C60" i="1"/>
  <c r="A88" i="3"/>
  <c r="A87" i="3"/>
  <c r="D86" i="3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60" i="3"/>
  <c r="G60" i="3" s="1"/>
  <c r="G59" i="3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25" i="3"/>
  <c r="G25" i="3" s="1"/>
  <c r="F59" i="3"/>
  <c r="C81" i="2"/>
  <c r="C83" i="3" l="1"/>
  <c r="C87" i="3" l="1"/>
  <c r="C57" i="1"/>
  <c r="C92" i="1" l="1"/>
  <c r="C95" i="1"/>
  <c r="C18" i="1"/>
  <c r="C86" i="1" l="1"/>
  <c r="C79" i="1"/>
  <c r="C7" i="1"/>
  <c r="C89" i="1"/>
  <c r="C82" i="1"/>
  <c r="C20" i="1"/>
  <c r="C15" i="1"/>
  <c r="C12" i="1"/>
  <c r="C9" i="1"/>
  <c r="C106" i="1" l="1"/>
  <c r="F106" i="1" s="1"/>
  <c r="C104" i="1"/>
  <c r="C103" i="1" s="1"/>
  <c r="C107" i="1" l="1"/>
  <c r="B82" i="1"/>
  <c r="C8" i="1" l="1"/>
  <c r="C108" i="1" l="1"/>
  <c r="C109" i="1" s="1"/>
  <c r="B95" i="1"/>
  <c r="B86" i="1"/>
  <c r="B104" i="1" l="1"/>
  <c r="B103" i="1" s="1"/>
  <c r="B92" i="1"/>
  <c r="B89" i="1"/>
  <c r="B88" i="1"/>
  <c r="B85" i="1"/>
  <c r="B18" i="1"/>
  <c r="B15" i="1"/>
  <c r="B12" i="1"/>
  <c r="B106" i="1" l="1"/>
</calcChain>
</file>

<file path=xl/sharedStrings.xml><?xml version="1.0" encoding="utf-8"?>
<sst xmlns="http://schemas.openxmlformats.org/spreadsheetml/2006/main" count="683" uniqueCount="142">
  <si>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</si>
  <si>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</si>
  <si>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</si>
  <si>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</si>
  <si>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</si>
  <si>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</si>
  <si>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</si>
  <si>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</si>
  <si>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</si>
  <si>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</si>
  <si>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</si>
  <si>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</si>
  <si>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</si>
  <si>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</si>
  <si>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</si>
  <si>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</si>
  <si>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</si>
  <si>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</si>
  <si>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</si>
  <si>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</si>
  <si>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</si>
  <si>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</si>
  <si>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</si>
  <si>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</si>
  <si>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</si>
  <si>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</si>
  <si>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</si>
  <si>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</si>
  <si>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</si>
  <si>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</si>
  <si>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</si>
  <si>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руб.</t>
  </si>
  <si>
    <t xml:space="preserve">Годовая фактическая стоимость работ (услуг) </t>
  </si>
  <si>
    <t>Закрытие и открытие стояков</t>
  </si>
  <si>
    <t>Очистка канализационной сети</t>
  </si>
  <si>
    <t>Ремонт дверных полотен</t>
  </si>
  <si>
    <t>Установка пружины</t>
  </si>
  <si>
    <t>замена эл. лампочки накаливания</t>
  </si>
  <si>
    <t>Адрес: 1 мкр., д. 38</t>
  </si>
  <si>
    <t>Рассада цветов</t>
  </si>
  <si>
    <t>Старшие по дому (льготы)</t>
  </si>
  <si>
    <t>Кол-во</t>
  </si>
  <si>
    <t>Ед.изм</t>
  </si>
  <si>
    <t>Наименование работ</t>
  </si>
  <si>
    <t xml:space="preserve">По адресу 1-й мкр д.38                                                 </t>
  </si>
  <si>
    <t xml:space="preserve"> </t>
  </si>
  <si>
    <t>Cуммa</t>
  </si>
  <si>
    <t>Выезд а/машины по заявке</t>
  </si>
  <si>
    <t>выезд</t>
  </si>
  <si>
    <t>Замена электрической лампы накаливания</t>
  </si>
  <si>
    <t>шт.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</si>
  <si>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</si>
  <si>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</si>
  <si>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</si>
  <si>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Краска</t>
  </si>
  <si>
    <t>кг</t>
  </si>
  <si>
    <t>Освещение подвала</t>
  </si>
  <si>
    <t>Ремонт канализационной трубы  50 мм</t>
  </si>
  <si>
    <t>п/м</t>
  </si>
  <si>
    <t>Смена стекл</t>
  </si>
  <si>
    <t>Удаление воздуха со стояков отопления</t>
  </si>
  <si>
    <t>Установка светильников с датчиком на движение</t>
  </si>
  <si>
    <t>Утепление продухов изовером</t>
  </si>
  <si>
    <t>смена труб отопления д.20 (металл)</t>
  </si>
  <si>
    <t>смена труб отопления д.25    (металл)</t>
  </si>
  <si>
    <t>м/п</t>
  </si>
  <si>
    <t>период: 01.01.2020-31.12.2020</t>
  </si>
  <si>
    <t>Доходы за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</si>
  <si>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</si>
  <si>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</si>
  <si>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</si>
  <si>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</si>
  <si>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</si>
  <si>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</si>
  <si>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Содержание мусоропровода 1,2 кв. 2020 г. К=1</t>
  </si>
  <si>
    <t>Содержание мусоропровода 3,4 кв. 2020 г. К=1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</si>
  <si>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</si>
  <si>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</si>
  <si>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</si>
  <si>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</si>
  <si>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</si>
  <si>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К=0,9;1</t>
  </si>
  <si>
    <t>Уборка МОП 3,4 кв. 2020 г. К=0,9;1</t>
  </si>
  <si>
    <t>Вывоз ТКО 1,2 кв. 2020 г. К=0,6;0,8;0,85;0,9;1</t>
  </si>
  <si>
    <t>Гор.вода потр.при содер.общего имущ.в МКД1,2 кв.2020 10-16эт.К=0,85;0,</t>
  </si>
  <si>
    <t>Гор.вода потр.при содер.общего имущ.в МКД3,4 кв.2020 10-16эт.К=0,9;1</t>
  </si>
  <si>
    <t>Хол.вода потр.при содер.общ.имущ.в МКД 1,2 кв.2020г.10-16эт.К=0,85;0,9</t>
  </si>
  <si>
    <t>Хол.вода потр.при содер.общ.имущ.в МКД 3,4 кв.2020г. 10-16эт.К=0,9;1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</si>
  <si>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</si>
  <si>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</si>
  <si>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ДератизациЯ</t>
  </si>
  <si>
    <t>Дератизация "ЗКДС"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</si>
  <si>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</si>
  <si>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</si>
  <si>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Содержание ДРС 1,2 кв. 2020 г. коэф. 0,85;0,9;1</t>
  </si>
  <si>
    <t>Содержание ДРС 3,4 кв. 2020 г. коэф.0,8;0,85;0,9;1</t>
  </si>
  <si>
    <t>Организация мест накоп.ртуть сод-х ламп 1,2 кв. 2020г. К=0,6;0,8;0,89</t>
  </si>
  <si>
    <t>Ремонт качели балансир</t>
  </si>
  <si>
    <t>Уборка придомовой территории 1,2 кв. 2020 г. К=0,85;0,9;1</t>
  </si>
  <si>
    <t>Уборка придомовой территории 3,4 кв. 2020 г. К=0,9;1</t>
  </si>
  <si>
    <t>Изоляция труб отопления</t>
  </si>
  <si>
    <t>Наладка теплоузла (снятие, установка конусов)</t>
  </si>
  <si>
    <t>1 дом</t>
  </si>
  <si>
    <t>Осмотр подвала</t>
  </si>
  <si>
    <t>Осмотр сантех. оборудования</t>
  </si>
  <si>
    <t>Ремонт радиаторов</t>
  </si>
  <si>
    <t>100 рад</t>
  </si>
  <si>
    <t>Ремонт труб КНС</t>
  </si>
  <si>
    <t>Сброс воздуха со стояков отопления с использованием а/м газель</t>
  </si>
  <si>
    <t>Устранение свищей хомутами</t>
  </si>
  <si>
    <t>отключение отопления</t>
  </si>
  <si>
    <t>Заделка выбоин в цементных полах</t>
  </si>
  <si>
    <t>Заделка проемов под крыльцом</t>
  </si>
  <si>
    <t>Замена эл.провода</t>
  </si>
  <si>
    <t>1 пм</t>
  </si>
  <si>
    <t>Замена электропатрона (при открытой арматуре) с материалом</t>
  </si>
  <si>
    <t>Навеска замка (крабовый)</t>
  </si>
  <si>
    <t>Очистка козырька над входом в подъезд от различного вида мусора</t>
  </si>
  <si>
    <t>Ремонт двери</t>
  </si>
  <si>
    <t>Ремонт примыканий к выступающим элементам на кровлю</t>
  </si>
  <si>
    <t>Установка информационного стенда</t>
  </si>
  <si>
    <t>Установка межтамбурных дверей в подъезде жилого дома, 1мкр, 38, п.1,4</t>
  </si>
  <si>
    <t>дом</t>
  </si>
  <si>
    <t>Установка почтовых ящиков (без ст-ти почтового ящика)</t>
  </si>
  <si>
    <t>Установка светодиодного светильника</t>
  </si>
  <si>
    <t>Установка электро розетки в местах общего пользования</t>
  </si>
  <si>
    <t>Устройство заслонок на мусоропроводы</t>
  </si>
  <si>
    <t>Утепление двери</t>
  </si>
  <si>
    <t>замена электропроводки</t>
  </si>
  <si>
    <t>исполнение заявок не связанных с ремонтом</t>
  </si>
  <si>
    <t>ремонт мусоропровода</t>
  </si>
  <si>
    <t>подъезд</t>
  </si>
  <si>
    <t>ремонт подъезда№2</t>
  </si>
  <si>
    <t>ремонт подъезда №1, 3,4</t>
  </si>
  <si>
    <t xml:space="preserve">Накопительная по работам за период c  01.01.2020 по  31.12.2020 г.                                                                                   </t>
  </si>
  <si>
    <t>Косметический ремонт подъезда 2</t>
  </si>
  <si>
    <t>ремонт подъезда1</t>
  </si>
  <si>
    <t>с отчета убрали</t>
  </si>
  <si>
    <t>в отчете нет</t>
  </si>
  <si>
    <t xml:space="preserve">отчет </t>
  </si>
  <si>
    <t>прошлая накоп.</t>
  </si>
  <si>
    <t>утепление и герметизация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</si>
</sst>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/>
    <xf numFmtId="4" fontId="6" fillId="3" borderId="8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/>
    <xf numFmtId="165" fontId="6" fillId="3" borderId="2" xfId="0" applyNumberFormat="1" applyFont="1" applyFill="1" applyBorder="1" applyAlignment="1">
      <alignment horizontal="center"/>
    </xf>
    <xf numFmtId="165" fontId="12" fillId="0" borderId="3" xfId="0" applyNumberFormat="1" applyFont="1" applyFill="1" applyBorder="1"/>
    <xf numFmtId="165" fontId="0" fillId="0" borderId="0" xfId="0" applyNumberFormat="1"/>
    <xf numFmtId="49" fontId="0" fillId="5" borderId="3" xfId="0" applyNumberFormat="1" applyFill="1" applyBorder="1"/>
    <xf numFmtId="165" fontId="0" fillId="5" borderId="3" xfId="0" applyNumberFormat="1" applyFill="1" applyBorder="1"/>
    <xf numFmtId="0" fontId="0" fillId="5" borderId="0" xfId="0" applyFill="1"/>
    <xf numFmtId="165" fontId="0" fillId="4" borderId="3" xfId="0" applyNumberFormat="1" applyFill="1" applyBorder="1"/>
    <xf numFmtId="165" fontId="0" fillId="3" borderId="3" xfId="0" applyNumberFormat="1" applyFill="1" applyBorder="1"/>
    <xf numFmtId="4" fontId="0" fillId="0" borderId="0" xfId="0" applyNumberFormat="1"/>
    <xf numFmtId="165" fontId="0" fillId="6" borderId="3" xfId="0" applyNumberFormat="1" applyFill="1" applyBorder="1"/>
    <xf numFmtId="43" fontId="0" fillId="0" borderId="0" xfId="0" applyNumberFormat="1"/>
    <xf numFmtId="49" fontId="0" fillId="0" borderId="0" xfId="0" applyNumberFormat="1" applyFill="1" applyBorder="1"/>
    <xf numFmtId="49" fontId="0" fillId="0" borderId="9" xfId="0" applyNumberFormat="1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C81">
            <v>2909326.89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28" workbookViewId="0">
      <selection activeCell="E59" sqref="E59"/>
    </sheetView>
  </sheetViews>
  <sheetFormatPr defaultRowHeight="15" outlineLevelRow="2" x14ac:dyDescent="0.25"/>
  <cols>
    <col min="1" max="1" width="63.42578125" style="15" customWidth="1"/>
    <col min="2" max="2" width="15.5703125" style="6" hidden="1" customWidth="1"/>
    <col min="3" max="3" width="15.5703125" style="14" customWidth="1"/>
    <col min="4" max="4" width="9.28515625" style="15" customWidth="1"/>
    <col min="5" max="5" width="14.42578125" style="16" customWidth="1"/>
    <col min="6" max="6" width="11" style="17" customWidth="1"/>
    <col min="7" max="16384" width="9.140625" style="17"/>
  </cols>
  <sheetData>
    <row r="1" spans="1:5" ht="37.5" customHeight="1" x14ac:dyDescent="0.25">
      <c r="A1" s="51" t="s">
        <v>10</v>
      </c>
      <c r="B1" s="51"/>
      <c r="C1" s="51"/>
      <c r="D1" s="51"/>
      <c r="E1" s="51"/>
    </row>
    <row r="2" spans="1:5" ht="17.25" customHeight="1" x14ac:dyDescent="0.25">
      <c r="A2" s="25" t="s">
        <v>38</v>
      </c>
      <c r="B2" s="9" t="s">
        <v>8</v>
      </c>
      <c r="C2" s="53" t="s">
        <v>66</v>
      </c>
      <c r="D2" s="53"/>
      <c r="E2" s="53"/>
    </row>
    <row r="3" spans="1:5" ht="57" x14ac:dyDescent="0.25">
      <c r="A3" s="18" t="s">
        <v>3</v>
      </c>
      <c r="B3" s="1" t="s">
        <v>0</v>
      </c>
      <c r="C3" s="4" t="s">
        <v>32</v>
      </c>
      <c r="D3" s="7" t="s">
        <v>1</v>
      </c>
      <c r="E3" s="8" t="s">
        <v>2</v>
      </c>
    </row>
    <row r="4" spans="1:5" x14ac:dyDescent="0.25">
      <c r="A4" s="54" t="s">
        <v>67</v>
      </c>
      <c r="B4" s="55"/>
      <c r="C4" s="55"/>
      <c r="D4" s="55"/>
      <c r="E4" s="56"/>
    </row>
    <row r="5" spans="1:5" x14ac:dyDescent="0.25">
      <c r="A5" s="18" t="s">
        <v>68</v>
      </c>
      <c r="B5" s="1"/>
      <c r="C5" s="4">
        <v>3194409.48</v>
      </c>
      <c r="D5" s="20" t="s">
        <v>31</v>
      </c>
      <c r="E5" s="8"/>
    </row>
    <row r="6" spans="1:5" x14ac:dyDescent="0.25">
      <c r="A6" s="18" t="s">
        <v>69</v>
      </c>
      <c r="B6" s="1"/>
      <c r="C6" s="4">
        <v>3167975.26</v>
      </c>
      <c r="D6" s="20" t="s">
        <v>31</v>
      </c>
      <c r="E6" s="8"/>
    </row>
    <row r="7" spans="1:5" x14ac:dyDescent="0.25">
      <c r="A7" s="18" t="s">
        <v>70</v>
      </c>
      <c r="B7" s="1"/>
      <c r="C7" s="4">
        <f>C6-C5</f>
        <v>-26434.220000000205</v>
      </c>
      <c r="D7" s="20" t="s">
        <v>31</v>
      </c>
      <c r="E7" s="8"/>
    </row>
    <row r="8" spans="1:5" x14ac:dyDescent="0.25">
      <c r="A8" s="18" t="s">
        <v>11</v>
      </c>
      <c r="B8" s="1"/>
      <c r="C8" s="4">
        <f>C9</f>
        <v>33930</v>
      </c>
      <c r="D8" s="20" t="s">
        <v>31</v>
      </c>
      <c r="E8" s="8"/>
    </row>
    <row r="9" spans="1:5" x14ac:dyDescent="0.25">
      <c r="A9" s="18" t="s">
        <v>12</v>
      </c>
      <c r="B9" s="1"/>
      <c r="C9" s="21">
        <f>1500*12+1327.5*12</f>
        <v>33930</v>
      </c>
      <c r="D9" s="20" t="s">
        <v>31</v>
      </c>
      <c r="E9" s="8"/>
    </row>
    <row r="10" spans="1:5" x14ac:dyDescent="0.25">
      <c r="A10" s="25" t="s">
        <v>71</v>
      </c>
      <c r="B10" s="9"/>
      <c r="C10" s="10">
        <f>C5</f>
        <v>3194409.48</v>
      </c>
      <c r="D10" s="20" t="s">
        <v>31</v>
      </c>
      <c r="E10" s="2"/>
    </row>
    <row r="11" spans="1:5" x14ac:dyDescent="0.25">
      <c r="A11" s="52" t="s">
        <v>13</v>
      </c>
      <c r="B11" s="52"/>
      <c r="C11" s="52"/>
      <c r="D11" s="52"/>
      <c r="E11" s="52"/>
    </row>
    <row r="12" spans="1:5" ht="15.75" thickBot="1" x14ac:dyDescent="0.3">
      <c r="A12" s="25" t="s">
        <v>15</v>
      </c>
      <c r="B12" s="9" t="e">
        <f>#REF!</f>
        <v>#REF!</v>
      </c>
      <c r="C12" s="10">
        <f>C13+C14</f>
        <v>465800.4</v>
      </c>
      <c r="D12" s="3"/>
      <c r="E12" s="2"/>
    </row>
    <row r="13" spans="1:5" s="27" customFormat="1" ht="15.75" thickBot="1" x14ac:dyDescent="0.3">
      <c r="A13" s="29" t="s">
        <v>72</v>
      </c>
      <c r="B13" s="29"/>
      <c r="C13" s="37">
        <v>227994</v>
      </c>
      <c r="D13" s="29" t="s">
        <v>6</v>
      </c>
      <c r="E13" s="37">
        <v>57720</v>
      </c>
    </row>
    <row r="14" spans="1:5" s="27" customFormat="1" ht="15.75" thickBot="1" x14ac:dyDescent="0.3">
      <c r="A14" s="29" t="s">
        <v>73</v>
      </c>
      <c r="B14" s="29"/>
      <c r="C14" s="37">
        <v>237806.4</v>
      </c>
      <c r="D14" s="29" t="s">
        <v>4</v>
      </c>
      <c r="E14" s="37">
        <v>57720</v>
      </c>
    </row>
    <row r="15" spans="1:5" ht="29.25" thickBot="1" x14ac:dyDescent="0.3">
      <c r="A15" s="25" t="s">
        <v>16</v>
      </c>
      <c r="B15" s="9" t="e">
        <f>#REF!</f>
        <v>#REF!</v>
      </c>
      <c r="C15" s="10">
        <f>C16+C17</f>
        <v>219907.19</v>
      </c>
      <c r="D15" s="3"/>
      <c r="E15" s="2"/>
    </row>
    <row r="16" spans="1:5" s="27" customFormat="1" ht="15.75" thickBot="1" x14ac:dyDescent="0.3">
      <c r="A16" s="29" t="s">
        <v>81</v>
      </c>
      <c r="B16" s="29"/>
      <c r="C16" s="37">
        <v>102163.69</v>
      </c>
      <c r="D16" s="29" t="s">
        <v>4</v>
      </c>
      <c r="E16" s="37">
        <v>57719.6</v>
      </c>
    </row>
    <row r="17" spans="1:5" s="27" customFormat="1" ht="15.75" thickBot="1" x14ac:dyDescent="0.3">
      <c r="A17" s="29" t="s">
        <v>82</v>
      </c>
      <c r="B17" s="29"/>
      <c r="C17" s="37">
        <v>117743.5</v>
      </c>
      <c r="D17" s="29" t="s">
        <v>4</v>
      </c>
      <c r="E17" s="37">
        <v>57717.4</v>
      </c>
    </row>
    <row r="18" spans="1:5" ht="29.25" thickBot="1" x14ac:dyDescent="0.3">
      <c r="A18" s="25" t="s">
        <v>17</v>
      </c>
      <c r="B18" s="11" t="e">
        <f>#REF!+#REF!</f>
        <v>#REF!</v>
      </c>
      <c r="C18" s="10">
        <f>C19</f>
        <v>25221.3</v>
      </c>
      <c r="D18" s="5"/>
      <c r="E18" s="2"/>
    </row>
    <row r="19" spans="1:5" s="27" customFormat="1" ht="15.75" thickBot="1" x14ac:dyDescent="0.3">
      <c r="A19" s="29" t="s">
        <v>83</v>
      </c>
      <c r="B19" s="29"/>
      <c r="C19" s="37">
        <v>25221.3</v>
      </c>
      <c r="D19" s="29" t="s">
        <v>14</v>
      </c>
      <c r="E19" s="37">
        <v>390</v>
      </c>
    </row>
    <row r="20" spans="1:5" ht="43.5" thickBot="1" x14ac:dyDescent="0.3">
      <c r="A20" s="25" t="s">
        <v>18</v>
      </c>
      <c r="B20" s="9"/>
      <c r="C20" s="10">
        <f>SUM(C21:C26)</f>
        <v>433477.2</v>
      </c>
      <c r="D20" s="3"/>
      <c r="E20" s="2"/>
    </row>
    <row r="21" spans="1:5" s="27" customFormat="1" ht="15.75" thickBot="1" x14ac:dyDescent="0.3">
      <c r="A21" s="29" t="s">
        <v>84</v>
      </c>
      <c r="B21" s="29"/>
      <c r="C21" s="37">
        <v>6349.2</v>
      </c>
      <c r="D21" s="29" t="s">
        <v>4</v>
      </c>
      <c r="E21" s="37">
        <v>57720</v>
      </c>
    </row>
    <row r="22" spans="1:5" s="27" customFormat="1" ht="15.75" thickBot="1" x14ac:dyDescent="0.3">
      <c r="A22" s="29" t="s">
        <v>85</v>
      </c>
      <c r="B22" s="29"/>
      <c r="C22" s="37">
        <v>6349.2</v>
      </c>
      <c r="D22" s="29" t="s">
        <v>4</v>
      </c>
      <c r="E22" s="37">
        <v>57720</v>
      </c>
    </row>
    <row r="23" spans="1:5" s="27" customFormat="1" ht="15.75" thickBot="1" x14ac:dyDescent="0.3">
      <c r="A23" s="29" t="s">
        <v>86</v>
      </c>
      <c r="B23" s="29"/>
      <c r="C23" s="37">
        <v>5772</v>
      </c>
      <c r="D23" s="29" t="s">
        <v>4</v>
      </c>
      <c r="E23" s="37">
        <v>57720</v>
      </c>
    </row>
    <row r="24" spans="1:5" s="27" customFormat="1" ht="15.75" thickBot="1" x14ac:dyDescent="0.3">
      <c r="A24" s="29" t="s">
        <v>87</v>
      </c>
      <c r="B24" s="29"/>
      <c r="C24" s="37">
        <v>5772</v>
      </c>
      <c r="D24" s="29" t="s">
        <v>4</v>
      </c>
      <c r="E24" s="37">
        <v>57720</v>
      </c>
    </row>
    <row r="25" spans="1:5" s="27" customFormat="1" ht="15.75" thickBot="1" x14ac:dyDescent="0.3">
      <c r="A25" s="29" t="s">
        <v>88</v>
      </c>
      <c r="B25" s="29"/>
      <c r="C25" s="37">
        <v>288600</v>
      </c>
      <c r="D25" s="29" t="s">
        <v>4</v>
      </c>
      <c r="E25" s="37">
        <v>57720</v>
      </c>
    </row>
    <row r="26" spans="1:5" s="27" customFormat="1" ht="15.75" thickBot="1" x14ac:dyDescent="0.3">
      <c r="A26" s="29" t="s">
        <v>89</v>
      </c>
      <c r="B26" s="29"/>
      <c r="C26" s="37">
        <v>120634.8</v>
      </c>
      <c r="D26" s="29" t="s">
        <v>4</v>
      </c>
      <c r="E26" s="37">
        <v>57720</v>
      </c>
    </row>
    <row r="27" spans="1:5" ht="43.5" outlineLevel="1" thickBot="1" x14ac:dyDescent="0.3">
      <c r="A27" s="25" t="s">
        <v>19</v>
      </c>
      <c r="B27" s="19"/>
      <c r="C27" s="10">
        <f>SUM(C28:C59)</f>
        <v>741781.38333333342</v>
      </c>
      <c r="D27" s="19"/>
      <c r="E27" s="19"/>
    </row>
    <row r="28" spans="1:5" s="27" customFormat="1" ht="15.75" thickBot="1" x14ac:dyDescent="0.3">
      <c r="A28" s="29" t="s">
        <v>111</v>
      </c>
      <c r="B28" s="29"/>
      <c r="C28" s="37">
        <v>710.85</v>
      </c>
      <c r="D28" s="29" t="s">
        <v>4</v>
      </c>
      <c r="E28" s="37">
        <v>1.5</v>
      </c>
    </row>
    <row r="29" spans="1:5" s="27" customFormat="1" ht="15.75" thickBot="1" x14ac:dyDescent="0.3">
      <c r="A29" s="29" t="s">
        <v>112</v>
      </c>
      <c r="B29" s="29"/>
      <c r="C29" s="37">
        <v>229.83</v>
      </c>
      <c r="D29" s="29" t="s">
        <v>50</v>
      </c>
      <c r="E29" s="37">
        <v>1</v>
      </c>
    </row>
    <row r="30" spans="1:5" s="27" customFormat="1" ht="15" customHeight="1" thickBot="1" x14ac:dyDescent="0.3">
      <c r="A30" s="29" t="s">
        <v>113</v>
      </c>
      <c r="B30" s="29"/>
      <c r="C30" s="37">
        <v>4358.4399999999996</v>
      </c>
      <c r="D30" s="29" t="s">
        <v>114</v>
      </c>
      <c r="E30" s="37">
        <v>4</v>
      </c>
    </row>
    <row r="31" spans="1:5" s="27" customFormat="1" ht="15.75" thickBot="1" x14ac:dyDescent="0.3">
      <c r="A31" s="29" t="s">
        <v>49</v>
      </c>
      <c r="B31" s="29"/>
      <c r="C31" s="37">
        <v>7781.2</v>
      </c>
      <c r="D31" s="29" t="s">
        <v>50</v>
      </c>
      <c r="E31" s="37">
        <v>98</v>
      </c>
    </row>
    <row r="32" spans="1:5" s="27" customFormat="1" ht="15.75" thickBot="1" x14ac:dyDescent="0.3">
      <c r="A32" s="29" t="s">
        <v>51</v>
      </c>
      <c r="B32" s="29"/>
      <c r="C32" s="37">
        <v>186.91</v>
      </c>
      <c r="D32" s="29" t="s">
        <v>50</v>
      </c>
      <c r="E32" s="37">
        <v>1</v>
      </c>
    </row>
    <row r="33" spans="1:5" s="27" customFormat="1" ht="15.75" thickBot="1" x14ac:dyDescent="0.3">
      <c r="A33" s="29" t="s">
        <v>51</v>
      </c>
      <c r="B33" s="29"/>
      <c r="C33" s="37">
        <v>407.84</v>
      </c>
      <c r="D33" s="29" t="s">
        <v>50</v>
      </c>
      <c r="E33" s="37">
        <v>1</v>
      </c>
    </row>
    <row r="34" spans="1:5" s="27" customFormat="1" ht="15.75" thickBot="1" x14ac:dyDescent="0.3">
      <c r="A34" s="29" t="s">
        <v>115</v>
      </c>
      <c r="B34" s="29"/>
      <c r="C34" s="37">
        <v>1323.24</v>
      </c>
      <c r="D34" s="29" t="s">
        <v>50</v>
      </c>
      <c r="E34" s="37">
        <v>6</v>
      </c>
    </row>
    <row r="35" spans="1:5" s="27" customFormat="1" ht="15.75" thickBot="1" x14ac:dyDescent="0.3">
      <c r="A35" s="29" t="s">
        <v>52</v>
      </c>
      <c r="B35" s="29"/>
      <c r="C35" s="37">
        <v>668.46</v>
      </c>
      <c r="D35" s="29" t="s">
        <v>50</v>
      </c>
      <c r="E35" s="37">
        <v>3</v>
      </c>
    </row>
    <row r="36" spans="1:5" s="27" customFormat="1" ht="15.75" thickBot="1" x14ac:dyDescent="0.3">
      <c r="A36" s="29" t="s">
        <v>53</v>
      </c>
      <c r="B36" s="29"/>
      <c r="C36" s="37">
        <v>922.44</v>
      </c>
      <c r="D36" s="29" t="s">
        <v>50</v>
      </c>
      <c r="E36" s="37">
        <v>4</v>
      </c>
    </row>
    <row r="37" spans="1:5" s="27" customFormat="1" ht="15.75" thickBot="1" x14ac:dyDescent="0.3">
      <c r="A37" s="29" t="s">
        <v>116</v>
      </c>
      <c r="B37" s="29"/>
      <c r="C37" s="37">
        <v>2333.66</v>
      </c>
      <c r="D37" s="29" t="s">
        <v>50</v>
      </c>
      <c r="E37" s="37">
        <v>7</v>
      </c>
    </row>
    <row r="38" spans="1:5" s="27" customFormat="1" ht="15.75" thickBot="1" x14ac:dyDescent="0.3">
      <c r="A38" s="29" t="s">
        <v>117</v>
      </c>
      <c r="B38" s="29"/>
      <c r="C38" s="37">
        <v>612.5</v>
      </c>
      <c r="D38" s="29" t="s">
        <v>50</v>
      </c>
      <c r="E38" s="37">
        <v>5</v>
      </c>
    </row>
    <row r="39" spans="1:5" s="27" customFormat="1" ht="15.75" thickBot="1" x14ac:dyDescent="0.3">
      <c r="A39" s="29" t="s">
        <v>118</v>
      </c>
      <c r="B39" s="29"/>
      <c r="C39" s="37">
        <v>214.17</v>
      </c>
      <c r="D39" s="29" t="s">
        <v>50</v>
      </c>
      <c r="E39" s="37">
        <v>1</v>
      </c>
    </row>
    <row r="40" spans="1:5" s="27" customFormat="1" ht="15.75" thickBot="1" x14ac:dyDescent="0.3">
      <c r="A40" s="29" t="s">
        <v>35</v>
      </c>
      <c r="B40" s="29"/>
      <c r="C40" s="37">
        <v>2069.96</v>
      </c>
      <c r="D40" s="29" t="s">
        <v>50</v>
      </c>
      <c r="E40" s="37">
        <v>2</v>
      </c>
    </row>
    <row r="41" spans="1:5" s="27" customFormat="1" ht="15.75" thickBot="1" x14ac:dyDescent="0.3">
      <c r="A41" s="29" t="s">
        <v>119</v>
      </c>
      <c r="B41" s="29"/>
      <c r="C41" s="37">
        <v>687.38</v>
      </c>
      <c r="D41" s="29" t="s">
        <v>4</v>
      </c>
      <c r="E41" s="37">
        <v>1</v>
      </c>
    </row>
    <row r="42" spans="1:5" s="27" customFormat="1" ht="15.75" thickBot="1" x14ac:dyDescent="0.3">
      <c r="A42" s="29" t="s">
        <v>59</v>
      </c>
      <c r="B42" s="29"/>
      <c r="C42" s="37">
        <v>2679.95</v>
      </c>
      <c r="D42" s="29" t="s">
        <v>4</v>
      </c>
      <c r="E42" s="37">
        <v>3.6</v>
      </c>
    </row>
    <row r="43" spans="1:5" s="27" customFormat="1" ht="15.75" thickBot="1" x14ac:dyDescent="0.3">
      <c r="A43" s="29" t="s">
        <v>120</v>
      </c>
      <c r="B43" s="29"/>
      <c r="C43" s="37">
        <v>250.09</v>
      </c>
      <c r="D43" s="29" t="s">
        <v>50</v>
      </c>
      <c r="E43" s="37">
        <v>1</v>
      </c>
    </row>
    <row r="44" spans="1:5" s="27" customFormat="1" ht="15.75" thickBot="1" x14ac:dyDescent="0.3">
      <c r="A44" s="29" t="s">
        <v>121</v>
      </c>
      <c r="B44" s="29"/>
      <c r="C44" s="37">
        <v>115857</v>
      </c>
      <c r="D44" s="29" t="s">
        <v>122</v>
      </c>
      <c r="E44" s="37">
        <v>1</v>
      </c>
    </row>
    <row r="45" spans="1:5" s="27" customFormat="1" ht="15.75" thickBot="1" x14ac:dyDescent="0.3">
      <c r="A45" s="29" t="s">
        <v>123</v>
      </c>
      <c r="B45" s="29"/>
      <c r="C45" s="37">
        <v>5797.2</v>
      </c>
      <c r="D45" s="29" t="s">
        <v>50</v>
      </c>
      <c r="E45" s="37">
        <v>30</v>
      </c>
    </row>
    <row r="46" spans="1:5" s="27" customFormat="1" ht="15.75" thickBot="1" x14ac:dyDescent="0.3">
      <c r="A46" s="29" t="s">
        <v>36</v>
      </c>
      <c r="B46" s="29"/>
      <c r="C46" s="37">
        <v>240.9</v>
      </c>
      <c r="D46" s="29" t="s">
        <v>50</v>
      </c>
      <c r="E46" s="37">
        <v>1</v>
      </c>
    </row>
    <row r="47" spans="1:5" s="27" customFormat="1" ht="15.75" thickBot="1" x14ac:dyDescent="0.3">
      <c r="A47" s="29" t="s">
        <v>61</v>
      </c>
      <c r="B47" s="29"/>
      <c r="C47" s="37">
        <v>6197.1</v>
      </c>
      <c r="D47" s="29" t="s">
        <v>5</v>
      </c>
      <c r="E47" s="37">
        <v>6</v>
      </c>
    </row>
    <row r="48" spans="1:5" s="27" customFormat="1" ht="15.75" thickBot="1" x14ac:dyDescent="0.3">
      <c r="A48" s="29" t="s">
        <v>61</v>
      </c>
      <c r="B48" s="29"/>
      <c r="C48" s="37">
        <v>1032.8499999999999</v>
      </c>
      <c r="D48" s="29" t="s">
        <v>5</v>
      </c>
      <c r="E48" s="37">
        <v>1</v>
      </c>
    </row>
    <row r="49" spans="1:5" s="27" customFormat="1" ht="15.75" thickBot="1" x14ac:dyDescent="0.3">
      <c r="A49" s="29" t="s">
        <v>124</v>
      </c>
      <c r="B49" s="29"/>
      <c r="C49" s="37">
        <v>435.97</v>
      </c>
      <c r="D49" s="29" t="s">
        <v>50</v>
      </c>
      <c r="E49" s="37">
        <v>1</v>
      </c>
    </row>
    <row r="50" spans="1:5" s="27" customFormat="1" ht="15.75" thickBot="1" x14ac:dyDescent="0.3">
      <c r="A50" s="29" t="s">
        <v>125</v>
      </c>
      <c r="B50" s="29"/>
      <c r="C50" s="37">
        <v>726.2</v>
      </c>
      <c r="D50" s="29" t="s">
        <v>50</v>
      </c>
      <c r="E50" s="37">
        <v>2</v>
      </c>
    </row>
    <row r="51" spans="1:5" s="27" customFormat="1" ht="15.75" thickBot="1" x14ac:dyDescent="0.3">
      <c r="A51" s="29" t="s">
        <v>126</v>
      </c>
      <c r="B51" s="29"/>
      <c r="C51" s="37">
        <v>1785.87</v>
      </c>
      <c r="D51" s="29" t="s">
        <v>50</v>
      </c>
      <c r="E51" s="37">
        <v>1</v>
      </c>
    </row>
    <row r="52" spans="1:5" s="27" customFormat="1" ht="15.75" thickBot="1" x14ac:dyDescent="0.3">
      <c r="A52" s="29" t="s">
        <v>127</v>
      </c>
      <c r="B52" s="29"/>
      <c r="C52" s="37">
        <v>7896.69</v>
      </c>
      <c r="D52" s="29" t="s">
        <v>6</v>
      </c>
      <c r="E52" s="37">
        <v>1.8</v>
      </c>
    </row>
    <row r="53" spans="1:5" s="27" customFormat="1" ht="15.75" thickBot="1" x14ac:dyDescent="0.3">
      <c r="A53" s="29" t="s">
        <v>37</v>
      </c>
      <c r="B53" s="29"/>
      <c r="C53" s="37">
        <v>173.86</v>
      </c>
      <c r="D53" s="29" t="s">
        <v>5</v>
      </c>
      <c r="E53" s="37">
        <v>2</v>
      </c>
    </row>
    <row r="54" spans="1:5" s="27" customFormat="1" ht="15.75" thickBot="1" x14ac:dyDescent="0.3">
      <c r="A54" s="29" t="s">
        <v>128</v>
      </c>
      <c r="B54" s="29"/>
      <c r="C54" s="37">
        <v>1409.1</v>
      </c>
      <c r="D54" s="29" t="s">
        <v>6</v>
      </c>
      <c r="E54" s="37">
        <v>6</v>
      </c>
    </row>
    <row r="55" spans="1:5" s="27" customFormat="1" ht="15.75" thickBot="1" x14ac:dyDescent="0.3">
      <c r="A55" s="29" t="s">
        <v>129</v>
      </c>
      <c r="B55" s="29"/>
      <c r="C55" s="37">
        <v>559.66999999999996</v>
      </c>
      <c r="D55" s="29" t="s">
        <v>50</v>
      </c>
      <c r="E55" s="37">
        <v>1</v>
      </c>
    </row>
    <row r="56" spans="1:5" s="27" customFormat="1" ht="15.75" thickBot="1" x14ac:dyDescent="0.3">
      <c r="A56" s="29" t="s">
        <v>130</v>
      </c>
      <c r="B56" s="29"/>
      <c r="C56" s="37">
        <v>521.12</v>
      </c>
      <c r="D56" s="29" t="s">
        <v>131</v>
      </c>
      <c r="E56" s="37">
        <v>1</v>
      </c>
    </row>
    <row r="57" spans="1:5" s="27" customFormat="1" ht="15.75" thickBot="1" x14ac:dyDescent="0.3">
      <c r="A57" s="29" t="s">
        <v>133</v>
      </c>
      <c r="B57" s="29"/>
      <c r="C57" s="45">
        <f>499558/1.2</f>
        <v>416298.33333333337</v>
      </c>
      <c r="D57" s="29" t="s">
        <v>131</v>
      </c>
      <c r="E57" s="37">
        <v>0.2</v>
      </c>
    </row>
    <row r="58" spans="1:5" s="27" customFormat="1" ht="15.75" thickBot="1" x14ac:dyDescent="0.3">
      <c r="A58" s="29" t="s">
        <v>141</v>
      </c>
      <c r="B58" s="29"/>
      <c r="C58" s="45">
        <f>18*1358.2</f>
        <v>24447.600000000002</v>
      </c>
      <c r="D58" s="29" t="s">
        <v>6</v>
      </c>
      <c r="E58" s="37">
        <v>18</v>
      </c>
    </row>
    <row r="59" spans="1:5" s="27" customFormat="1" ht="15.75" thickBot="1" x14ac:dyDescent="0.3">
      <c r="A59" s="29" t="s">
        <v>135</v>
      </c>
      <c r="B59" s="29"/>
      <c r="C59" s="45">
        <v>132965</v>
      </c>
      <c r="D59" s="29" t="s">
        <v>131</v>
      </c>
      <c r="E59" s="37">
        <v>1</v>
      </c>
    </row>
    <row r="60" spans="1:5" s="22" customFormat="1" ht="43.5" outlineLevel="2" thickBot="1" x14ac:dyDescent="0.3">
      <c r="A60" s="25" t="s">
        <v>20</v>
      </c>
      <c r="B60" s="23"/>
      <c r="C60" s="38">
        <f>SUM(C61:C78)</f>
        <v>607417.7699999999</v>
      </c>
      <c r="D60" s="23"/>
      <c r="E60" s="23"/>
    </row>
    <row r="61" spans="1:5" s="27" customFormat="1" ht="15.75" thickBot="1" x14ac:dyDescent="0.3">
      <c r="A61" s="29" t="s">
        <v>47</v>
      </c>
      <c r="B61" s="29"/>
      <c r="C61" s="37">
        <v>11343</v>
      </c>
      <c r="D61" s="29" t="s">
        <v>48</v>
      </c>
      <c r="E61" s="37">
        <v>20</v>
      </c>
    </row>
    <row r="62" spans="1:5" s="27" customFormat="1" ht="15.75" thickBot="1" x14ac:dyDescent="0.3">
      <c r="A62" s="29" t="s">
        <v>33</v>
      </c>
      <c r="B62" s="29"/>
      <c r="C62" s="37">
        <v>4856.16</v>
      </c>
      <c r="D62" s="29" t="s">
        <v>30</v>
      </c>
      <c r="E62" s="37">
        <v>6</v>
      </c>
    </row>
    <row r="63" spans="1:5" s="27" customFormat="1" ht="15.75" thickBot="1" x14ac:dyDescent="0.3">
      <c r="A63" s="29" t="s">
        <v>100</v>
      </c>
      <c r="B63" s="29"/>
      <c r="C63" s="37">
        <v>386378.69</v>
      </c>
      <c r="D63" s="29" t="s">
        <v>4</v>
      </c>
      <c r="E63" s="37">
        <v>2.95</v>
      </c>
    </row>
    <row r="64" spans="1:5" s="27" customFormat="1" ht="15.75" thickBot="1" x14ac:dyDescent="0.3">
      <c r="A64" s="29" t="s">
        <v>101</v>
      </c>
      <c r="B64" s="29"/>
      <c r="C64" s="37">
        <v>1543.87</v>
      </c>
      <c r="D64" s="29" t="s">
        <v>102</v>
      </c>
      <c r="E64" s="37">
        <v>1</v>
      </c>
    </row>
    <row r="65" spans="1:5" s="27" customFormat="1" ht="15.75" thickBot="1" x14ac:dyDescent="0.3">
      <c r="A65" s="29" t="s">
        <v>56</v>
      </c>
      <c r="B65" s="29"/>
      <c r="C65" s="37">
        <v>1680.38</v>
      </c>
      <c r="D65" s="29" t="s">
        <v>6</v>
      </c>
      <c r="E65" s="37">
        <v>13</v>
      </c>
    </row>
    <row r="66" spans="1:5" s="27" customFormat="1" ht="15.75" thickBot="1" x14ac:dyDescent="0.3">
      <c r="A66" s="29" t="s">
        <v>103</v>
      </c>
      <c r="B66" s="29"/>
      <c r="C66" s="37">
        <v>1525.72</v>
      </c>
      <c r="D66" s="29" t="s">
        <v>102</v>
      </c>
      <c r="E66" s="37">
        <v>4</v>
      </c>
    </row>
    <row r="67" spans="1:5" s="27" customFormat="1" ht="15.75" thickBot="1" x14ac:dyDescent="0.3">
      <c r="A67" s="29" t="s">
        <v>104</v>
      </c>
      <c r="B67" s="29"/>
      <c r="C67" s="37">
        <v>1594.32</v>
      </c>
      <c r="D67" s="29" t="s">
        <v>50</v>
      </c>
      <c r="E67" s="37">
        <v>8</v>
      </c>
    </row>
    <row r="68" spans="1:5" s="27" customFormat="1" ht="15.75" thickBot="1" x14ac:dyDescent="0.3">
      <c r="A68" s="29" t="s">
        <v>34</v>
      </c>
      <c r="B68" s="29"/>
      <c r="C68" s="37">
        <v>2508.48</v>
      </c>
      <c r="D68" s="29" t="s">
        <v>6</v>
      </c>
      <c r="E68" s="37">
        <v>18</v>
      </c>
    </row>
    <row r="69" spans="1:5" s="27" customFormat="1" ht="15.75" thickBot="1" x14ac:dyDescent="0.3">
      <c r="A69" s="29" t="s">
        <v>57</v>
      </c>
      <c r="B69" s="29"/>
      <c r="C69" s="37">
        <v>607.24</v>
      </c>
      <c r="D69" s="29" t="s">
        <v>6</v>
      </c>
      <c r="E69" s="37">
        <v>1</v>
      </c>
    </row>
    <row r="70" spans="1:5" s="27" customFormat="1" ht="15.75" thickBot="1" x14ac:dyDescent="0.3">
      <c r="A70" s="29" t="s">
        <v>105</v>
      </c>
      <c r="B70" s="29"/>
      <c r="C70" s="37">
        <v>280.05</v>
      </c>
      <c r="D70" s="29" t="s">
        <v>106</v>
      </c>
      <c r="E70" s="37">
        <v>0.01</v>
      </c>
    </row>
    <row r="71" spans="1:5" s="27" customFormat="1" ht="15.75" thickBot="1" x14ac:dyDescent="0.3">
      <c r="A71" s="29" t="s">
        <v>107</v>
      </c>
      <c r="B71" s="29"/>
      <c r="C71" s="37">
        <v>821.48</v>
      </c>
      <c r="D71" s="29" t="s">
        <v>50</v>
      </c>
      <c r="E71" s="37">
        <v>4</v>
      </c>
    </row>
    <row r="72" spans="1:5" s="27" customFormat="1" ht="15.75" thickBot="1" x14ac:dyDescent="0.3">
      <c r="A72" s="29" t="s">
        <v>108</v>
      </c>
      <c r="B72" s="29"/>
      <c r="C72" s="37">
        <v>1389</v>
      </c>
      <c r="D72" s="29" t="s">
        <v>30</v>
      </c>
      <c r="E72" s="37">
        <v>2</v>
      </c>
    </row>
    <row r="73" spans="1:5" s="27" customFormat="1" ht="15.75" thickBot="1" x14ac:dyDescent="0.3">
      <c r="A73" s="29" t="s">
        <v>60</v>
      </c>
      <c r="B73" s="29"/>
      <c r="C73" s="37">
        <v>7980.28</v>
      </c>
      <c r="D73" s="29" t="s">
        <v>30</v>
      </c>
      <c r="E73" s="37">
        <v>11</v>
      </c>
    </row>
    <row r="74" spans="1:5" s="27" customFormat="1" ht="15.75" thickBot="1" x14ac:dyDescent="0.3">
      <c r="A74" s="29" t="s">
        <v>109</v>
      </c>
      <c r="B74" s="29"/>
      <c r="C74" s="37">
        <v>171.34</v>
      </c>
      <c r="D74" s="29" t="s">
        <v>50</v>
      </c>
      <c r="E74" s="37">
        <v>1</v>
      </c>
    </row>
    <row r="75" spans="1:5" s="27" customFormat="1" ht="15.75" thickBot="1" x14ac:dyDescent="0.3">
      <c r="A75" s="29" t="s">
        <v>110</v>
      </c>
      <c r="B75" s="29"/>
      <c r="C75" s="37">
        <v>1117.43</v>
      </c>
      <c r="D75" s="29" t="s">
        <v>50</v>
      </c>
      <c r="E75" s="37">
        <v>1</v>
      </c>
    </row>
    <row r="76" spans="1:5" s="27" customFormat="1" ht="15.75" thickBot="1" x14ac:dyDescent="0.3">
      <c r="A76" s="29" t="s">
        <v>63</v>
      </c>
      <c r="B76" s="29"/>
      <c r="C76" s="37">
        <v>1182.5</v>
      </c>
      <c r="D76" s="29" t="s">
        <v>58</v>
      </c>
      <c r="E76" s="37">
        <v>2.5</v>
      </c>
    </row>
    <row r="77" spans="1:5" s="27" customFormat="1" ht="15.75" thickBot="1" x14ac:dyDescent="0.3">
      <c r="A77" s="29" t="s">
        <v>64</v>
      </c>
      <c r="B77" s="29"/>
      <c r="C77" s="37">
        <v>1437</v>
      </c>
      <c r="D77" s="29" t="s">
        <v>65</v>
      </c>
      <c r="E77" s="37">
        <v>3</v>
      </c>
    </row>
    <row r="78" spans="1:5" s="27" customFormat="1" ht="15.75" thickBot="1" x14ac:dyDescent="0.3">
      <c r="A78" s="29" t="s">
        <v>100</v>
      </c>
      <c r="B78" s="29"/>
      <c r="C78" s="44">
        <v>181000.83</v>
      </c>
      <c r="D78" s="29" t="s">
        <v>102</v>
      </c>
      <c r="E78" s="37">
        <v>1</v>
      </c>
    </row>
    <row r="79" spans="1:5" s="22" customFormat="1" ht="29.25" outlineLevel="2" thickBot="1" x14ac:dyDescent="0.3">
      <c r="A79" s="25" t="s">
        <v>21</v>
      </c>
      <c r="B79" s="23"/>
      <c r="C79" s="24">
        <f>C80+C81</f>
        <v>103376.51999999999</v>
      </c>
      <c r="D79" s="23"/>
      <c r="E79" s="23"/>
    </row>
    <row r="80" spans="1:5" s="27" customFormat="1" ht="15.75" thickBot="1" x14ac:dyDescent="0.3">
      <c r="A80" s="29" t="s">
        <v>74</v>
      </c>
      <c r="B80" s="29"/>
      <c r="C80" s="37">
        <v>50505</v>
      </c>
      <c r="D80" s="29" t="s">
        <v>4</v>
      </c>
      <c r="E80" s="37">
        <v>57720</v>
      </c>
    </row>
    <row r="81" spans="1:5" s="27" customFormat="1" ht="15.75" thickBot="1" x14ac:dyDescent="0.3">
      <c r="A81" s="29" t="s">
        <v>75</v>
      </c>
      <c r="B81" s="29"/>
      <c r="C81" s="37">
        <v>52871.519999999997</v>
      </c>
      <c r="D81" s="29" t="s">
        <v>4</v>
      </c>
      <c r="E81" s="37">
        <v>57720</v>
      </c>
    </row>
    <row r="82" spans="1:5" ht="29.25" thickBot="1" x14ac:dyDescent="0.3">
      <c r="A82" s="25" t="s">
        <v>22</v>
      </c>
      <c r="B82" s="9" t="e">
        <f>SUM(#REF!)</f>
        <v>#REF!</v>
      </c>
      <c r="C82" s="10">
        <f>C83+C84</f>
        <v>473881.2</v>
      </c>
      <c r="D82" s="3"/>
      <c r="E82" s="2"/>
    </row>
    <row r="83" spans="1:5" s="27" customFormat="1" ht="15.75" thickBot="1" x14ac:dyDescent="0.3">
      <c r="A83" s="29" t="s">
        <v>92</v>
      </c>
      <c r="B83" s="29"/>
      <c r="C83" s="37">
        <v>233766</v>
      </c>
      <c r="D83" s="29" t="s">
        <v>4</v>
      </c>
      <c r="E83" s="37">
        <v>57720</v>
      </c>
    </row>
    <row r="84" spans="1:5" s="27" customFormat="1" ht="15.75" thickBot="1" x14ac:dyDescent="0.3">
      <c r="A84" s="29" t="s">
        <v>93</v>
      </c>
      <c r="B84" s="29"/>
      <c r="C84" s="37">
        <v>240115.20000000001</v>
      </c>
      <c r="D84" s="29" t="s">
        <v>4</v>
      </c>
      <c r="E84" s="37">
        <v>57720</v>
      </c>
    </row>
    <row r="85" spans="1:5" ht="28.5" x14ac:dyDescent="0.25">
      <c r="A85" s="25" t="s">
        <v>23</v>
      </c>
      <c r="B85" s="9" t="e">
        <f>#REF!</f>
        <v>#REF!</v>
      </c>
      <c r="C85" s="10">
        <v>0</v>
      </c>
      <c r="D85" s="3"/>
      <c r="E85" s="2"/>
    </row>
    <row r="86" spans="1:5" ht="29.25" thickBot="1" x14ac:dyDescent="0.3">
      <c r="A86" s="25" t="s">
        <v>24</v>
      </c>
      <c r="B86" s="9" t="e">
        <f>#REF!+#REF!</f>
        <v>#REF!</v>
      </c>
      <c r="C86" s="10">
        <f>SUM(C87:C87)</f>
        <v>684.05</v>
      </c>
      <c r="D86" s="3"/>
      <c r="E86" s="2"/>
    </row>
    <row r="87" spans="1:5" s="27" customFormat="1" ht="15.75" thickBot="1" x14ac:dyDescent="0.3">
      <c r="A87" s="29" t="s">
        <v>62</v>
      </c>
      <c r="B87" s="29"/>
      <c r="C87" s="37">
        <v>684.05</v>
      </c>
      <c r="D87" s="29" t="s">
        <v>5</v>
      </c>
      <c r="E87" s="37">
        <v>5</v>
      </c>
    </row>
    <row r="88" spans="1:5" ht="28.5" x14ac:dyDescent="0.25">
      <c r="A88" s="25" t="s">
        <v>25</v>
      </c>
      <c r="B88" s="9" t="e">
        <f>#REF!</f>
        <v>#REF!</v>
      </c>
      <c r="C88" s="10">
        <v>0</v>
      </c>
      <c r="D88" s="3"/>
      <c r="E88" s="2"/>
    </row>
    <row r="89" spans="1:5" ht="29.25" thickBot="1" x14ac:dyDescent="0.3">
      <c r="A89" s="25" t="s">
        <v>26</v>
      </c>
      <c r="B89" s="9" t="e">
        <f>#REF!+#REF!</f>
        <v>#REF!</v>
      </c>
      <c r="C89" s="10">
        <f>C90+C91</f>
        <v>107936.4</v>
      </c>
      <c r="D89" s="3"/>
      <c r="E89" s="2"/>
    </row>
    <row r="90" spans="1:5" s="27" customFormat="1" ht="15.75" thickBot="1" x14ac:dyDescent="0.3">
      <c r="A90" s="29" t="s">
        <v>94</v>
      </c>
      <c r="B90" s="29"/>
      <c r="C90" s="37">
        <v>52525.2</v>
      </c>
      <c r="D90" s="29" t="s">
        <v>6</v>
      </c>
      <c r="E90" s="37">
        <v>57720</v>
      </c>
    </row>
    <row r="91" spans="1:5" s="27" customFormat="1" ht="15.75" thickBot="1" x14ac:dyDescent="0.3">
      <c r="A91" s="29" t="s">
        <v>95</v>
      </c>
      <c r="B91" s="29"/>
      <c r="C91" s="37">
        <v>55411.199999999997</v>
      </c>
      <c r="D91" s="29" t="s">
        <v>4</v>
      </c>
      <c r="E91" s="37">
        <v>57720</v>
      </c>
    </row>
    <row r="92" spans="1:5" ht="43.5" thickBot="1" x14ac:dyDescent="0.3">
      <c r="A92" s="25" t="s">
        <v>27</v>
      </c>
      <c r="B92" s="9" t="e">
        <f>#REF!</f>
        <v>#REF!</v>
      </c>
      <c r="C92" s="10">
        <f>C93+C94</f>
        <v>12582.74</v>
      </c>
      <c r="D92" s="3"/>
      <c r="E92" s="2"/>
    </row>
    <row r="93" spans="1:5" s="27" customFormat="1" ht="15.75" thickBot="1" x14ac:dyDescent="0.3">
      <c r="A93" s="29" t="s">
        <v>90</v>
      </c>
      <c r="B93" s="29"/>
      <c r="C93" s="37">
        <v>1921.5</v>
      </c>
      <c r="D93" s="29" t="s">
        <v>4</v>
      </c>
      <c r="E93" s="37">
        <v>1281</v>
      </c>
    </row>
    <row r="94" spans="1:5" s="27" customFormat="1" ht="15.75" thickBot="1" x14ac:dyDescent="0.3">
      <c r="A94" s="29" t="s">
        <v>91</v>
      </c>
      <c r="B94" s="29"/>
      <c r="C94" s="37">
        <v>10661.24</v>
      </c>
      <c r="D94" s="29" t="s">
        <v>4</v>
      </c>
      <c r="E94" s="37">
        <v>5125.6000000000004</v>
      </c>
    </row>
    <row r="95" spans="1:5" ht="57.75" thickBot="1" x14ac:dyDescent="0.3">
      <c r="A95" s="25" t="s">
        <v>28</v>
      </c>
      <c r="B95" s="9" t="e">
        <f>SUM(#REF!)</f>
        <v>#REF!</v>
      </c>
      <c r="C95" s="10">
        <f>SUM(C96:C102)</f>
        <v>238353.3</v>
      </c>
      <c r="D95" s="3"/>
      <c r="E95" s="2"/>
    </row>
    <row r="96" spans="1:5" s="27" customFormat="1" ht="15.75" thickBot="1" x14ac:dyDescent="0.3">
      <c r="A96" s="29" t="s">
        <v>54</v>
      </c>
      <c r="B96" s="29"/>
      <c r="C96" s="37">
        <v>4000</v>
      </c>
      <c r="D96" s="29" t="s">
        <v>55</v>
      </c>
      <c r="E96" s="37">
        <v>40</v>
      </c>
    </row>
    <row r="97" spans="1:6" s="27" customFormat="1" ht="15.75" thickBot="1" x14ac:dyDescent="0.3">
      <c r="A97" s="29" t="s">
        <v>96</v>
      </c>
      <c r="B97" s="29"/>
      <c r="C97" s="37">
        <v>981.24</v>
      </c>
      <c r="D97" s="29" t="s">
        <v>4</v>
      </c>
      <c r="E97" s="37">
        <v>57720</v>
      </c>
    </row>
    <row r="98" spans="1:6" s="27" customFormat="1" ht="15.75" thickBot="1" x14ac:dyDescent="0.3">
      <c r="A98" s="29" t="s">
        <v>76</v>
      </c>
      <c r="B98" s="29"/>
      <c r="C98" s="37">
        <v>981.24</v>
      </c>
      <c r="D98" s="29" t="s">
        <v>4</v>
      </c>
      <c r="E98" s="37">
        <v>57720</v>
      </c>
    </row>
    <row r="99" spans="1:6" s="27" customFormat="1" ht="15.75" thickBot="1" x14ac:dyDescent="0.3">
      <c r="A99" s="29" t="s">
        <v>39</v>
      </c>
      <c r="B99" s="29"/>
      <c r="C99" s="37">
        <v>2802</v>
      </c>
      <c r="D99" s="29" t="s">
        <v>50</v>
      </c>
      <c r="E99" s="37">
        <v>60</v>
      </c>
    </row>
    <row r="100" spans="1:6" s="27" customFormat="1" ht="15.75" thickBot="1" x14ac:dyDescent="0.3">
      <c r="A100" s="29" t="s">
        <v>97</v>
      </c>
      <c r="B100" s="29"/>
      <c r="C100" s="37">
        <v>1023.82</v>
      </c>
      <c r="D100" s="29" t="s">
        <v>50</v>
      </c>
      <c r="E100" s="37">
        <v>2</v>
      </c>
    </row>
    <row r="101" spans="1:6" s="27" customFormat="1" ht="15.75" thickBot="1" x14ac:dyDescent="0.3">
      <c r="A101" s="29" t="s">
        <v>98</v>
      </c>
      <c r="B101" s="29"/>
      <c r="C101" s="37">
        <v>107358.46</v>
      </c>
      <c r="D101" s="29" t="s">
        <v>4</v>
      </c>
      <c r="E101" s="37">
        <v>57719.6</v>
      </c>
    </row>
    <row r="102" spans="1:6" s="27" customFormat="1" ht="15.75" thickBot="1" x14ac:dyDescent="0.3">
      <c r="A102" s="29" t="s">
        <v>99</v>
      </c>
      <c r="B102" s="29"/>
      <c r="C102" s="37">
        <v>121206.54</v>
      </c>
      <c r="D102" s="29" t="s">
        <v>4</v>
      </c>
      <c r="E102" s="37">
        <v>57717.4</v>
      </c>
    </row>
    <row r="103" spans="1:6" x14ac:dyDescent="0.25">
      <c r="A103" s="25" t="s">
        <v>29</v>
      </c>
      <c r="B103" s="9">
        <f>B104</f>
        <v>7627.1186440677966</v>
      </c>
      <c r="C103" s="10">
        <f>C104+C105</f>
        <v>129102.12</v>
      </c>
      <c r="D103" s="3"/>
      <c r="E103" s="2"/>
    </row>
    <row r="104" spans="1:6" ht="45" x14ac:dyDescent="0.25">
      <c r="A104" s="5" t="s">
        <v>9</v>
      </c>
      <c r="B104" s="11">
        <f>C104/1.18</f>
        <v>7627.1186440677966</v>
      </c>
      <c r="C104" s="33">
        <f>E104*12*5</f>
        <v>9000</v>
      </c>
      <c r="D104" s="5" t="s">
        <v>7</v>
      </c>
      <c r="E104" s="5">
        <v>150</v>
      </c>
    </row>
    <row r="105" spans="1:6" x14ac:dyDescent="0.25">
      <c r="A105" s="3" t="s">
        <v>40</v>
      </c>
      <c r="B105" s="32"/>
      <c r="C105" s="34">
        <v>120102.12</v>
      </c>
      <c r="D105" s="31" t="s">
        <v>31</v>
      </c>
      <c r="E105" s="2"/>
    </row>
    <row r="106" spans="1:6" x14ac:dyDescent="0.25">
      <c r="A106" s="25" t="s">
        <v>77</v>
      </c>
      <c r="B106" s="12" t="e">
        <f>B12+B15+B18+#REF!+#REF!+#REF!+B82+B85+B86+B88+B89+B92+B95+B103</f>
        <v>#REF!</v>
      </c>
      <c r="C106" s="35">
        <f>C12+C15+C18+C20+C27+C60+C86+C88+C89+C92+C1020+C95+C82+C79</f>
        <v>3430419.4533333336</v>
      </c>
      <c r="D106" s="26" t="s">
        <v>31</v>
      </c>
      <c r="E106" s="2"/>
      <c r="F106" s="30" t="b">
        <f>C106=[1]Лист1!$C$81</f>
        <v>0</v>
      </c>
    </row>
    <row r="107" spans="1:6" x14ac:dyDescent="0.25">
      <c r="A107" s="25" t="s">
        <v>78</v>
      </c>
      <c r="B107" s="13"/>
      <c r="C107" s="36">
        <f>C106*1.2+C103</f>
        <v>4245605.4639999997</v>
      </c>
      <c r="D107" s="26" t="s">
        <v>31</v>
      </c>
      <c r="E107" s="2"/>
    </row>
    <row r="108" spans="1:6" x14ac:dyDescent="0.25">
      <c r="A108" s="25" t="s">
        <v>79</v>
      </c>
      <c r="B108" s="13"/>
      <c r="C108" s="36">
        <f>C5+C8-C107</f>
        <v>-1017265.9839999997</v>
      </c>
      <c r="D108" s="26" t="s">
        <v>31</v>
      </c>
      <c r="E108" s="2"/>
    </row>
    <row r="109" spans="1:6" ht="28.5" x14ac:dyDescent="0.25">
      <c r="A109" s="25" t="s">
        <v>80</v>
      </c>
      <c r="B109" s="9"/>
      <c r="C109" s="36">
        <f>C108+C7</f>
        <v>-1043700.2039999999</v>
      </c>
      <c r="D109" s="26" t="s">
        <v>31</v>
      </c>
      <c r="E109" s="2"/>
    </row>
    <row r="111" spans="1:6" x14ac:dyDescent="0.25">
      <c r="E111" s="16" t="s">
        <v>45</v>
      </c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1"/>
  <sheetViews>
    <sheetView topLeftCell="A43" zoomScale="85" zoomScaleNormal="85" workbookViewId="0">
      <selection activeCell="C75" sqref="C75"/>
    </sheetView>
  </sheetViews>
  <sheetFormatPr defaultRowHeight="15" x14ac:dyDescent="0.25"/>
  <cols>
    <col min="1" max="1" width="70.5703125" style="27" customWidth="1"/>
    <col min="2" max="2" width="70.5703125" style="27" hidden="1" customWidth="1"/>
    <col min="3" max="3" width="12.5703125" style="27" customWidth="1"/>
    <col min="4" max="4" width="20.5703125" style="27" customWidth="1"/>
    <col min="5" max="5" width="12.5703125" style="27" customWidth="1"/>
    <col min="6" max="16384" width="9.140625" style="27"/>
  </cols>
  <sheetData>
    <row r="2" spans="1:5" x14ac:dyDescent="0.25">
      <c r="A2" s="27" t="s">
        <v>134</v>
      </c>
    </row>
    <row r="3" spans="1:5" x14ac:dyDescent="0.25">
      <c r="A3" s="27" t="s">
        <v>44</v>
      </c>
    </row>
    <row r="4" spans="1:5" ht="15.75" thickBot="1" x14ac:dyDescent="0.3"/>
    <row r="5" spans="1:5" ht="15.75" thickBot="1" x14ac:dyDescent="0.3">
      <c r="A5" s="28" t="s">
        <v>43</v>
      </c>
      <c r="B5" s="28"/>
      <c r="C5" s="28" t="s">
        <v>46</v>
      </c>
      <c r="D5" s="28" t="s">
        <v>42</v>
      </c>
      <c r="E5" s="28" t="s">
        <v>41</v>
      </c>
    </row>
    <row r="6" spans="1:5" s="43" customFormat="1" ht="15.75" thickBot="1" x14ac:dyDescent="0.3">
      <c r="A6" s="41" t="s">
        <v>83</v>
      </c>
      <c r="B6" s="41"/>
      <c r="C6" s="42">
        <v>25221.3</v>
      </c>
      <c r="D6" s="41" t="s">
        <v>14</v>
      </c>
      <c r="E6" s="42">
        <v>390</v>
      </c>
    </row>
    <row r="7" spans="1:5" s="43" customFormat="1" ht="15.75" thickBot="1" x14ac:dyDescent="0.3">
      <c r="A7" s="41" t="s">
        <v>47</v>
      </c>
      <c r="B7" s="41"/>
      <c r="C7" s="42">
        <v>11343</v>
      </c>
      <c r="D7" s="41" t="s">
        <v>48</v>
      </c>
      <c r="E7" s="42">
        <v>20</v>
      </c>
    </row>
    <row r="8" spans="1:5" s="43" customFormat="1" ht="15.75" thickBot="1" x14ac:dyDescent="0.3">
      <c r="A8" s="41" t="s">
        <v>84</v>
      </c>
      <c r="B8" s="41"/>
      <c r="C8" s="42">
        <v>6349.2</v>
      </c>
      <c r="D8" s="41" t="s">
        <v>4</v>
      </c>
      <c r="E8" s="42">
        <v>57720</v>
      </c>
    </row>
    <row r="9" spans="1:5" s="43" customFormat="1" ht="15.75" thickBot="1" x14ac:dyDescent="0.3">
      <c r="A9" s="41" t="s">
        <v>85</v>
      </c>
      <c r="B9" s="41"/>
      <c r="C9" s="42">
        <v>6349.2</v>
      </c>
      <c r="D9" s="41" t="s">
        <v>4</v>
      </c>
      <c r="E9" s="42">
        <v>57720</v>
      </c>
    </row>
    <row r="10" spans="1:5" s="43" customFormat="1" ht="15.75" thickBot="1" x14ac:dyDescent="0.3">
      <c r="A10" s="41" t="s">
        <v>90</v>
      </c>
      <c r="B10" s="41"/>
      <c r="C10" s="42">
        <v>1921.5</v>
      </c>
      <c r="D10" s="41" t="s">
        <v>4</v>
      </c>
      <c r="E10" s="42">
        <v>1281</v>
      </c>
    </row>
    <row r="11" spans="1:5" s="43" customFormat="1" ht="15.75" thickBot="1" x14ac:dyDescent="0.3">
      <c r="A11" s="41" t="s">
        <v>91</v>
      </c>
      <c r="B11" s="41"/>
      <c r="C11" s="42">
        <v>10661.24</v>
      </c>
      <c r="D11" s="41" t="s">
        <v>4</v>
      </c>
      <c r="E11" s="42">
        <v>5125.6000000000004</v>
      </c>
    </row>
    <row r="12" spans="1:5" s="43" customFormat="1" ht="15.75" thickBot="1" x14ac:dyDescent="0.3">
      <c r="A12" s="41" t="s">
        <v>111</v>
      </c>
      <c r="B12" s="41"/>
      <c r="C12" s="42">
        <v>710.85</v>
      </c>
      <c r="D12" s="41" t="s">
        <v>4</v>
      </c>
      <c r="E12" s="42">
        <v>1.5</v>
      </c>
    </row>
    <row r="13" spans="1:5" s="43" customFormat="1" ht="15.75" thickBot="1" x14ac:dyDescent="0.3">
      <c r="A13" s="41" t="s">
        <v>112</v>
      </c>
      <c r="B13" s="41"/>
      <c r="C13" s="42">
        <v>229.83</v>
      </c>
      <c r="D13" s="41" t="s">
        <v>50</v>
      </c>
      <c r="E13" s="42">
        <v>1</v>
      </c>
    </row>
    <row r="14" spans="1:5" s="43" customFormat="1" ht="15.75" thickBot="1" x14ac:dyDescent="0.3">
      <c r="A14" s="41" t="s">
        <v>33</v>
      </c>
      <c r="B14" s="41"/>
      <c r="C14" s="42">
        <v>4856.16</v>
      </c>
      <c r="D14" s="41" t="s">
        <v>30</v>
      </c>
      <c r="E14" s="42">
        <v>6</v>
      </c>
    </row>
    <row r="15" spans="1:5" s="43" customFormat="1" ht="15" customHeight="1" thickBot="1" x14ac:dyDescent="0.3">
      <c r="A15" s="41" t="s">
        <v>113</v>
      </c>
      <c r="B15" s="41"/>
      <c r="C15" s="42">
        <v>4358.4399999999996</v>
      </c>
      <c r="D15" s="41" t="s">
        <v>114</v>
      </c>
      <c r="E15" s="42">
        <v>4</v>
      </c>
    </row>
    <row r="16" spans="1:5" s="43" customFormat="1" ht="15.75" thickBot="1" x14ac:dyDescent="0.3">
      <c r="A16" s="41" t="s">
        <v>49</v>
      </c>
      <c r="B16" s="41"/>
      <c r="C16" s="42">
        <v>7781.2</v>
      </c>
      <c r="D16" s="41" t="s">
        <v>50</v>
      </c>
      <c r="E16" s="42">
        <v>98</v>
      </c>
    </row>
    <row r="17" spans="1:5" s="43" customFormat="1" ht="15.75" thickBot="1" x14ac:dyDescent="0.3">
      <c r="A17" s="41" t="s">
        <v>51</v>
      </c>
      <c r="B17" s="41"/>
      <c r="C17" s="42">
        <v>186.91</v>
      </c>
      <c r="D17" s="41" t="s">
        <v>50</v>
      </c>
      <c r="E17" s="42">
        <v>1</v>
      </c>
    </row>
    <row r="18" spans="1:5" s="43" customFormat="1" ht="15.75" thickBot="1" x14ac:dyDescent="0.3">
      <c r="A18" s="41" t="s">
        <v>51</v>
      </c>
      <c r="B18" s="41"/>
      <c r="C18" s="42">
        <v>407.84</v>
      </c>
      <c r="D18" s="41" t="s">
        <v>50</v>
      </c>
      <c r="E18" s="42">
        <v>1</v>
      </c>
    </row>
    <row r="19" spans="1:5" s="43" customFormat="1" ht="15.75" thickBot="1" x14ac:dyDescent="0.3">
      <c r="A19" s="41" t="s">
        <v>115</v>
      </c>
      <c r="B19" s="41"/>
      <c r="C19" s="42">
        <v>1323.24</v>
      </c>
      <c r="D19" s="41" t="s">
        <v>50</v>
      </c>
      <c r="E19" s="42">
        <v>6</v>
      </c>
    </row>
    <row r="20" spans="1:5" s="43" customFormat="1" ht="15.75" thickBot="1" x14ac:dyDescent="0.3">
      <c r="A20" s="41" t="s">
        <v>52</v>
      </c>
      <c r="B20" s="41"/>
      <c r="C20" s="42">
        <v>668.46</v>
      </c>
      <c r="D20" s="41" t="s">
        <v>50</v>
      </c>
      <c r="E20" s="42">
        <v>3</v>
      </c>
    </row>
    <row r="21" spans="1:5" s="43" customFormat="1" ht="15.75" thickBot="1" x14ac:dyDescent="0.3">
      <c r="A21" s="41" t="s">
        <v>53</v>
      </c>
      <c r="B21" s="41"/>
      <c r="C21" s="42">
        <v>922.44</v>
      </c>
      <c r="D21" s="41" t="s">
        <v>50</v>
      </c>
      <c r="E21" s="42">
        <v>4</v>
      </c>
    </row>
    <row r="22" spans="1:5" s="43" customFormat="1" ht="15.75" thickBot="1" x14ac:dyDescent="0.3">
      <c r="A22" s="41" t="s">
        <v>100</v>
      </c>
      <c r="B22" s="41"/>
      <c r="C22" s="42">
        <v>386378.69</v>
      </c>
      <c r="D22" s="41" t="s">
        <v>4</v>
      </c>
      <c r="E22" s="42">
        <v>2.95</v>
      </c>
    </row>
    <row r="23" spans="1:5" s="43" customFormat="1" ht="15.75" thickBot="1" x14ac:dyDescent="0.3">
      <c r="A23" s="41" t="s">
        <v>54</v>
      </c>
      <c r="B23" s="41"/>
      <c r="C23" s="42">
        <v>4000</v>
      </c>
      <c r="D23" s="41" t="s">
        <v>55</v>
      </c>
      <c r="E23" s="42">
        <v>40</v>
      </c>
    </row>
    <row r="24" spans="1:5" s="43" customFormat="1" ht="15.75" thickBot="1" x14ac:dyDescent="0.3">
      <c r="A24" s="41" t="s">
        <v>116</v>
      </c>
      <c r="B24" s="41"/>
      <c r="C24" s="42">
        <v>2333.66</v>
      </c>
      <c r="D24" s="41" t="s">
        <v>50</v>
      </c>
      <c r="E24" s="42">
        <v>7</v>
      </c>
    </row>
    <row r="25" spans="1:5" s="43" customFormat="1" ht="15.75" thickBot="1" x14ac:dyDescent="0.3">
      <c r="A25" s="41" t="s">
        <v>101</v>
      </c>
      <c r="B25" s="41"/>
      <c r="C25" s="42">
        <v>1543.87</v>
      </c>
      <c r="D25" s="41" t="s">
        <v>102</v>
      </c>
      <c r="E25" s="42">
        <v>1</v>
      </c>
    </row>
    <row r="26" spans="1:5" s="43" customFormat="1" ht="15.75" thickBot="1" x14ac:dyDescent="0.3">
      <c r="A26" s="41" t="s">
        <v>96</v>
      </c>
      <c r="B26" s="41"/>
      <c r="C26" s="42">
        <v>981.24</v>
      </c>
      <c r="D26" s="41" t="s">
        <v>4</v>
      </c>
      <c r="E26" s="42">
        <v>57720</v>
      </c>
    </row>
    <row r="27" spans="1:5" s="43" customFormat="1" ht="15.75" thickBot="1" x14ac:dyDescent="0.3">
      <c r="A27" s="41" t="s">
        <v>76</v>
      </c>
      <c r="B27" s="41"/>
      <c r="C27" s="42">
        <v>981.24</v>
      </c>
      <c r="D27" s="41" t="s">
        <v>4</v>
      </c>
      <c r="E27" s="42">
        <v>57720</v>
      </c>
    </row>
    <row r="28" spans="1:5" s="43" customFormat="1" ht="15.75" thickBot="1" x14ac:dyDescent="0.3">
      <c r="A28" s="41" t="s">
        <v>56</v>
      </c>
      <c r="B28" s="41"/>
      <c r="C28" s="42">
        <v>1680.38</v>
      </c>
      <c r="D28" s="41" t="s">
        <v>6</v>
      </c>
      <c r="E28" s="42">
        <v>13</v>
      </c>
    </row>
    <row r="29" spans="1:5" s="43" customFormat="1" ht="15.75" thickBot="1" x14ac:dyDescent="0.3">
      <c r="A29" s="41" t="s">
        <v>103</v>
      </c>
      <c r="B29" s="41"/>
      <c r="C29" s="42">
        <v>1525.72</v>
      </c>
      <c r="D29" s="41" t="s">
        <v>102</v>
      </c>
      <c r="E29" s="42">
        <v>4</v>
      </c>
    </row>
    <row r="30" spans="1:5" s="43" customFormat="1" ht="15.75" thickBot="1" x14ac:dyDescent="0.3">
      <c r="A30" s="41" t="s">
        <v>104</v>
      </c>
      <c r="B30" s="41"/>
      <c r="C30" s="42">
        <v>1594.32</v>
      </c>
      <c r="D30" s="41" t="s">
        <v>50</v>
      </c>
      <c r="E30" s="42">
        <v>8</v>
      </c>
    </row>
    <row r="31" spans="1:5" s="43" customFormat="1" ht="15.75" thickBot="1" x14ac:dyDescent="0.3">
      <c r="A31" s="41" t="s">
        <v>34</v>
      </c>
      <c r="B31" s="41"/>
      <c r="C31" s="42">
        <v>2508.48</v>
      </c>
      <c r="D31" s="41" t="s">
        <v>6</v>
      </c>
      <c r="E31" s="42">
        <v>18</v>
      </c>
    </row>
    <row r="32" spans="1:5" s="43" customFormat="1" ht="15.75" thickBot="1" x14ac:dyDescent="0.3">
      <c r="A32" s="41" t="s">
        <v>117</v>
      </c>
      <c r="B32" s="41"/>
      <c r="C32" s="42">
        <v>612.5</v>
      </c>
      <c r="D32" s="41" t="s">
        <v>50</v>
      </c>
      <c r="E32" s="42">
        <v>5</v>
      </c>
    </row>
    <row r="33" spans="1:5" s="43" customFormat="1" ht="15.75" thickBot="1" x14ac:dyDescent="0.3">
      <c r="A33" s="41" t="s">
        <v>39</v>
      </c>
      <c r="B33" s="41"/>
      <c r="C33" s="42">
        <v>2802</v>
      </c>
      <c r="D33" s="41" t="s">
        <v>50</v>
      </c>
      <c r="E33" s="42">
        <v>60</v>
      </c>
    </row>
    <row r="34" spans="1:5" s="43" customFormat="1" ht="15.75" thickBot="1" x14ac:dyDescent="0.3">
      <c r="A34" s="41" t="s">
        <v>118</v>
      </c>
      <c r="B34" s="41"/>
      <c r="C34" s="42">
        <v>214.17</v>
      </c>
      <c r="D34" s="41" t="s">
        <v>50</v>
      </c>
      <c r="E34" s="42">
        <v>1</v>
      </c>
    </row>
    <row r="35" spans="1:5" s="43" customFormat="1" ht="15.75" thickBot="1" x14ac:dyDescent="0.3">
      <c r="A35" s="41" t="s">
        <v>35</v>
      </c>
      <c r="B35" s="41"/>
      <c r="C35" s="42">
        <v>2069.96</v>
      </c>
      <c r="D35" s="41" t="s">
        <v>50</v>
      </c>
      <c r="E35" s="42">
        <v>2</v>
      </c>
    </row>
    <row r="36" spans="1:5" s="43" customFormat="1" ht="15.75" thickBot="1" x14ac:dyDescent="0.3">
      <c r="A36" s="41" t="s">
        <v>57</v>
      </c>
      <c r="B36" s="41"/>
      <c r="C36" s="42">
        <v>607.24</v>
      </c>
      <c r="D36" s="41" t="s">
        <v>6</v>
      </c>
      <c r="E36" s="42">
        <v>1</v>
      </c>
    </row>
    <row r="37" spans="1:5" s="43" customFormat="1" ht="15.75" thickBot="1" x14ac:dyDescent="0.3">
      <c r="A37" s="41" t="s">
        <v>97</v>
      </c>
      <c r="B37" s="41"/>
      <c r="C37" s="42">
        <v>1023.82</v>
      </c>
      <c r="D37" s="41" t="s">
        <v>50</v>
      </c>
      <c r="E37" s="42">
        <v>2</v>
      </c>
    </row>
    <row r="38" spans="1:5" s="43" customFormat="1" ht="15.75" thickBot="1" x14ac:dyDescent="0.3">
      <c r="A38" s="41" t="s">
        <v>119</v>
      </c>
      <c r="B38" s="41"/>
      <c r="C38" s="42">
        <v>687.38</v>
      </c>
      <c r="D38" s="41" t="s">
        <v>4</v>
      </c>
      <c r="E38" s="42">
        <v>1</v>
      </c>
    </row>
    <row r="39" spans="1:5" s="43" customFormat="1" ht="15.75" thickBot="1" x14ac:dyDescent="0.3">
      <c r="A39" s="41" t="s">
        <v>105</v>
      </c>
      <c r="B39" s="41"/>
      <c r="C39" s="42">
        <v>280.05</v>
      </c>
      <c r="D39" s="41" t="s">
        <v>106</v>
      </c>
      <c r="E39" s="42">
        <v>0.01</v>
      </c>
    </row>
    <row r="40" spans="1:5" s="43" customFormat="1" ht="15.75" thickBot="1" x14ac:dyDescent="0.3">
      <c r="A40" s="41" t="s">
        <v>107</v>
      </c>
      <c r="B40" s="41"/>
      <c r="C40" s="42">
        <v>821.48</v>
      </c>
      <c r="D40" s="41" t="s">
        <v>50</v>
      </c>
      <c r="E40" s="42">
        <v>4</v>
      </c>
    </row>
    <row r="41" spans="1:5" s="43" customFormat="1" ht="15.75" thickBot="1" x14ac:dyDescent="0.3">
      <c r="A41" s="41" t="s">
        <v>108</v>
      </c>
      <c r="B41" s="41"/>
      <c r="C41" s="42">
        <v>1389</v>
      </c>
      <c r="D41" s="41" t="s">
        <v>30</v>
      </c>
      <c r="E41" s="42">
        <v>2</v>
      </c>
    </row>
    <row r="42" spans="1:5" s="43" customFormat="1" ht="15.75" thickBot="1" x14ac:dyDescent="0.3">
      <c r="A42" s="41" t="s">
        <v>59</v>
      </c>
      <c r="B42" s="41"/>
      <c r="C42" s="42">
        <v>2679.95</v>
      </c>
      <c r="D42" s="41" t="s">
        <v>4</v>
      </c>
      <c r="E42" s="42">
        <v>3.6</v>
      </c>
    </row>
    <row r="43" spans="1:5" s="43" customFormat="1" ht="15.75" thickBot="1" x14ac:dyDescent="0.3">
      <c r="A43" s="41" t="s">
        <v>94</v>
      </c>
      <c r="B43" s="41"/>
      <c r="C43" s="42">
        <v>52525.2</v>
      </c>
      <c r="D43" s="41" t="s">
        <v>6</v>
      </c>
      <c r="E43" s="42">
        <v>57720</v>
      </c>
    </row>
    <row r="44" spans="1:5" s="43" customFormat="1" ht="15.75" thickBot="1" x14ac:dyDescent="0.3">
      <c r="A44" s="41" t="s">
        <v>95</v>
      </c>
      <c r="B44" s="41"/>
      <c r="C44" s="42">
        <v>55411.199999999997</v>
      </c>
      <c r="D44" s="41" t="s">
        <v>4</v>
      </c>
      <c r="E44" s="42">
        <v>57720</v>
      </c>
    </row>
    <row r="45" spans="1:5" s="43" customFormat="1" ht="15.75" thickBot="1" x14ac:dyDescent="0.3">
      <c r="A45" s="41" t="s">
        <v>74</v>
      </c>
      <c r="B45" s="41"/>
      <c r="C45" s="42">
        <v>50505</v>
      </c>
      <c r="D45" s="41" t="s">
        <v>4</v>
      </c>
      <c r="E45" s="42">
        <v>57720</v>
      </c>
    </row>
    <row r="46" spans="1:5" s="43" customFormat="1" ht="15.75" thickBot="1" x14ac:dyDescent="0.3">
      <c r="A46" s="41" t="s">
        <v>75</v>
      </c>
      <c r="B46" s="41"/>
      <c r="C46" s="42">
        <v>52871.519999999997</v>
      </c>
      <c r="D46" s="41" t="s">
        <v>4</v>
      </c>
      <c r="E46" s="42">
        <v>57720</v>
      </c>
    </row>
    <row r="47" spans="1:5" s="43" customFormat="1" ht="15.75" thickBot="1" x14ac:dyDescent="0.3">
      <c r="A47" s="41" t="s">
        <v>92</v>
      </c>
      <c r="B47" s="41"/>
      <c r="C47" s="42">
        <v>233766</v>
      </c>
      <c r="D47" s="41" t="s">
        <v>4</v>
      </c>
      <c r="E47" s="42">
        <v>57720</v>
      </c>
    </row>
    <row r="48" spans="1:5" s="43" customFormat="1" ht="15.75" thickBot="1" x14ac:dyDescent="0.3">
      <c r="A48" s="41" t="s">
        <v>93</v>
      </c>
      <c r="B48" s="41"/>
      <c r="C48" s="42">
        <v>240115.20000000001</v>
      </c>
      <c r="D48" s="41" t="s">
        <v>4</v>
      </c>
      <c r="E48" s="42">
        <v>57720</v>
      </c>
    </row>
    <row r="49" spans="1:5" s="43" customFormat="1" ht="15.75" thickBot="1" x14ac:dyDescent="0.3">
      <c r="A49" s="41" t="s">
        <v>81</v>
      </c>
      <c r="B49" s="41"/>
      <c r="C49" s="42">
        <v>102163.69</v>
      </c>
      <c r="D49" s="41" t="s">
        <v>4</v>
      </c>
      <c r="E49" s="42">
        <v>57719.6</v>
      </c>
    </row>
    <row r="50" spans="1:5" s="43" customFormat="1" ht="15.75" thickBot="1" x14ac:dyDescent="0.3">
      <c r="A50" s="41" t="s">
        <v>82</v>
      </c>
      <c r="B50" s="41"/>
      <c r="C50" s="42">
        <v>117743.5</v>
      </c>
      <c r="D50" s="41" t="s">
        <v>4</v>
      </c>
      <c r="E50" s="42">
        <v>57717.4</v>
      </c>
    </row>
    <row r="51" spans="1:5" s="43" customFormat="1" ht="15.75" thickBot="1" x14ac:dyDescent="0.3">
      <c r="A51" s="41" t="s">
        <v>98</v>
      </c>
      <c r="B51" s="41"/>
      <c r="C51" s="42">
        <v>107358.46</v>
      </c>
      <c r="D51" s="41" t="s">
        <v>4</v>
      </c>
      <c r="E51" s="42">
        <v>57719.6</v>
      </c>
    </row>
    <row r="52" spans="1:5" s="43" customFormat="1" ht="15.75" thickBot="1" x14ac:dyDescent="0.3">
      <c r="A52" s="41" t="s">
        <v>99</v>
      </c>
      <c r="B52" s="41"/>
      <c r="C52" s="42">
        <v>121206.54</v>
      </c>
      <c r="D52" s="41" t="s">
        <v>4</v>
      </c>
      <c r="E52" s="42">
        <v>57717.4</v>
      </c>
    </row>
    <row r="53" spans="1:5" s="43" customFormat="1" ht="15.75" thickBot="1" x14ac:dyDescent="0.3">
      <c r="A53" s="41" t="s">
        <v>60</v>
      </c>
      <c r="B53" s="41"/>
      <c r="C53" s="42">
        <v>7980.28</v>
      </c>
      <c r="D53" s="41" t="s">
        <v>30</v>
      </c>
      <c r="E53" s="42">
        <v>11</v>
      </c>
    </row>
    <row r="54" spans="1:5" s="43" customFormat="1" ht="15.75" thickBot="1" x14ac:dyDescent="0.3">
      <c r="A54" s="41" t="s">
        <v>72</v>
      </c>
      <c r="B54" s="41"/>
      <c r="C54" s="42">
        <v>227994</v>
      </c>
      <c r="D54" s="41" t="s">
        <v>6</v>
      </c>
      <c r="E54" s="42">
        <v>57720</v>
      </c>
    </row>
    <row r="55" spans="1:5" s="43" customFormat="1" ht="15.75" thickBot="1" x14ac:dyDescent="0.3">
      <c r="A55" s="41" t="s">
        <v>73</v>
      </c>
      <c r="B55" s="41"/>
      <c r="C55" s="42">
        <v>237806.4</v>
      </c>
      <c r="D55" s="41" t="s">
        <v>4</v>
      </c>
      <c r="E55" s="42">
        <v>57720</v>
      </c>
    </row>
    <row r="56" spans="1:5" s="43" customFormat="1" ht="15.75" thickBot="1" x14ac:dyDescent="0.3">
      <c r="A56" s="41" t="s">
        <v>120</v>
      </c>
      <c r="B56" s="41"/>
      <c r="C56" s="42">
        <v>250.09</v>
      </c>
      <c r="D56" s="41" t="s">
        <v>50</v>
      </c>
      <c r="E56" s="42">
        <v>1</v>
      </c>
    </row>
    <row r="57" spans="1:5" s="43" customFormat="1" ht="15.75" thickBot="1" x14ac:dyDescent="0.3">
      <c r="A57" s="41" t="s">
        <v>121</v>
      </c>
      <c r="B57" s="41"/>
      <c r="C57" s="42">
        <v>115857</v>
      </c>
      <c r="D57" s="41" t="s">
        <v>122</v>
      </c>
      <c r="E57" s="42">
        <v>1</v>
      </c>
    </row>
    <row r="58" spans="1:5" s="43" customFormat="1" ht="15.75" thickBot="1" x14ac:dyDescent="0.3">
      <c r="A58" s="41" t="s">
        <v>123</v>
      </c>
      <c r="B58" s="41"/>
      <c r="C58" s="42">
        <v>5797.2</v>
      </c>
      <c r="D58" s="41" t="s">
        <v>50</v>
      </c>
      <c r="E58" s="42">
        <v>30</v>
      </c>
    </row>
    <row r="59" spans="1:5" s="43" customFormat="1" ht="15.75" thickBot="1" x14ac:dyDescent="0.3">
      <c r="A59" s="41" t="s">
        <v>36</v>
      </c>
      <c r="B59" s="41"/>
      <c r="C59" s="42">
        <v>240.9</v>
      </c>
      <c r="D59" s="41" t="s">
        <v>50</v>
      </c>
      <c r="E59" s="42">
        <v>1</v>
      </c>
    </row>
    <row r="60" spans="1:5" s="43" customFormat="1" ht="15.75" thickBot="1" x14ac:dyDescent="0.3">
      <c r="A60" s="41" t="s">
        <v>61</v>
      </c>
      <c r="B60" s="41"/>
      <c r="C60" s="42">
        <v>6197.1</v>
      </c>
      <c r="D60" s="41" t="s">
        <v>5</v>
      </c>
      <c r="E60" s="42">
        <v>6</v>
      </c>
    </row>
    <row r="61" spans="1:5" s="43" customFormat="1" ht="15.75" thickBot="1" x14ac:dyDescent="0.3">
      <c r="A61" s="41" t="s">
        <v>61</v>
      </c>
      <c r="B61" s="41"/>
      <c r="C61" s="42">
        <v>1032.8499999999999</v>
      </c>
      <c r="D61" s="41" t="s">
        <v>5</v>
      </c>
      <c r="E61" s="42">
        <v>1</v>
      </c>
    </row>
    <row r="62" spans="1:5" s="43" customFormat="1" ht="15.75" thickBot="1" x14ac:dyDescent="0.3">
      <c r="A62" s="41" t="s">
        <v>124</v>
      </c>
      <c r="B62" s="41"/>
      <c r="C62" s="42">
        <v>435.97</v>
      </c>
      <c r="D62" s="41" t="s">
        <v>50</v>
      </c>
      <c r="E62" s="42">
        <v>1</v>
      </c>
    </row>
    <row r="63" spans="1:5" s="43" customFormat="1" ht="15.75" thickBot="1" x14ac:dyDescent="0.3">
      <c r="A63" s="41" t="s">
        <v>125</v>
      </c>
      <c r="B63" s="41"/>
      <c r="C63" s="42">
        <v>726.2</v>
      </c>
      <c r="D63" s="41" t="s">
        <v>50</v>
      </c>
      <c r="E63" s="42">
        <v>2</v>
      </c>
    </row>
    <row r="64" spans="1:5" s="43" customFormat="1" ht="15.75" thickBot="1" x14ac:dyDescent="0.3">
      <c r="A64" s="41" t="s">
        <v>109</v>
      </c>
      <c r="B64" s="41"/>
      <c r="C64" s="42">
        <v>171.34</v>
      </c>
      <c r="D64" s="41" t="s">
        <v>50</v>
      </c>
      <c r="E64" s="42">
        <v>1</v>
      </c>
    </row>
    <row r="65" spans="1:5" s="43" customFormat="1" ht="15.75" thickBot="1" x14ac:dyDescent="0.3">
      <c r="A65" s="41" t="s">
        <v>126</v>
      </c>
      <c r="B65" s="41"/>
      <c r="C65" s="42">
        <v>1785.87</v>
      </c>
      <c r="D65" s="41" t="s">
        <v>50</v>
      </c>
      <c r="E65" s="42">
        <v>1</v>
      </c>
    </row>
    <row r="66" spans="1:5" s="43" customFormat="1" ht="15.75" thickBot="1" x14ac:dyDescent="0.3">
      <c r="A66" s="41" t="s">
        <v>127</v>
      </c>
      <c r="B66" s="41"/>
      <c r="C66" s="42">
        <v>7896.69</v>
      </c>
      <c r="D66" s="41" t="s">
        <v>6</v>
      </c>
      <c r="E66" s="42">
        <v>1.8</v>
      </c>
    </row>
    <row r="67" spans="1:5" s="43" customFormat="1" ht="15.75" thickBot="1" x14ac:dyDescent="0.3">
      <c r="A67" s="41" t="s">
        <v>62</v>
      </c>
      <c r="B67" s="41"/>
      <c r="C67" s="42">
        <v>684.05</v>
      </c>
      <c r="D67" s="41" t="s">
        <v>5</v>
      </c>
      <c r="E67" s="42">
        <v>5</v>
      </c>
    </row>
    <row r="68" spans="1:5" s="43" customFormat="1" ht="15.75" thickBot="1" x14ac:dyDescent="0.3">
      <c r="A68" s="41" t="s">
        <v>86</v>
      </c>
      <c r="B68" s="41"/>
      <c r="C68" s="42">
        <v>5772</v>
      </c>
      <c r="D68" s="41" t="s">
        <v>4</v>
      </c>
      <c r="E68" s="42">
        <v>57720</v>
      </c>
    </row>
    <row r="69" spans="1:5" s="43" customFormat="1" ht="15.75" thickBot="1" x14ac:dyDescent="0.3">
      <c r="A69" s="41" t="s">
        <v>87</v>
      </c>
      <c r="B69" s="41"/>
      <c r="C69" s="42">
        <v>5772</v>
      </c>
      <c r="D69" s="41" t="s">
        <v>4</v>
      </c>
      <c r="E69" s="42">
        <v>57720</v>
      </c>
    </row>
    <row r="70" spans="1:5" s="43" customFormat="1" ht="15.75" thickBot="1" x14ac:dyDescent="0.3">
      <c r="A70" s="41" t="s">
        <v>88</v>
      </c>
      <c r="B70" s="41"/>
      <c r="C70" s="42">
        <v>288600</v>
      </c>
      <c r="D70" s="41" t="s">
        <v>4</v>
      </c>
      <c r="E70" s="42">
        <v>57720</v>
      </c>
    </row>
    <row r="71" spans="1:5" s="43" customFormat="1" ht="15.75" thickBot="1" x14ac:dyDescent="0.3">
      <c r="A71" s="41" t="s">
        <v>89</v>
      </c>
      <c r="B71" s="41"/>
      <c r="C71" s="42">
        <v>120634.8</v>
      </c>
      <c r="D71" s="41" t="s">
        <v>4</v>
      </c>
      <c r="E71" s="42">
        <v>57720</v>
      </c>
    </row>
    <row r="72" spans="1:5" s="43" customFormat="1" ht="15.75" thickBot="1" x14ac:dyDescent="0.3">
      <c r="A72" s="41" t="s">
        <v>37</v>
      </c>
      <c r="B72" s="41"/>
      <c r="C72" s="42">
        <v>173.86</v>
      </c>
      <c r="D72" s="41" t="s">
        <v>5</v>
      </c>
      <c r="E72" s="42">
        <v>2</v>
      </c>
    </row>
    <row r="73" spans="1:5" s="43" customFormat="1" ht="15.75" thickBot="1" x14ac:dyDescent="0.3">
      <c r="A73" s="41" t="s">
        <v>128</v>
      </c>
      <c r="B73" s="41"/>
      <c r="C73" s="42">
        <v>1409.1</v>
      </c>
      <c r="D73" s="41" t="s">
        <v>6</v>
      </c>
      <c r="E73" s="42">
        <v>6</v>
      </c>
    </row>
    <row r="74" spans="1:5" s="43" customFormat="1" ht="15.75" thickBot="1" x14ac:dyDescent="0.3">
      <c r="A74" s="41" t="s">
        <v>129</v>
      </c>
      <c r="B74" s="41"/>
      <c r="C74" s="42">
        <v>559.66999999999996</v>
      </c>
      <c r="D74" s="41" t="s">
        <v>50</v>
      </c>
      <c r="E74" s="42">
        <v>1</v>
      </c>
    </row>
    <row r="75" spans="1:5" s="43" customFormat="1" ht="15.75" thickBot="1" x14ac:dyDescent="0.3">
      <c r="A75" s="41" t="s">
        <v>110</v>
      </c>
      <c r="B75" s="41"/>
      <c r="C75" s="42">
        <v>1117.43</v>
      </c>
      <c r="D75" s="41" t="s">
        <v>50</v>
      </c>
      <c r="E75" s="42">
        <v>1</v>
      </c>
    </row>
    <row r="76" spans="1:5" s="43" customFormat="1" ht="15.75" thickBot="1" x14ac:dyDescent="0.3">
      <c r="A76" s="41" t="s">
        <v>130</v>
      </c>
      <c r="B76" s="41"/>
      <c r="C76" s="42">
        <v>521.12</v>
      </c>
      <c r="D76" s="41" t="s">
        <v>131</v>
      </c>
      <c r="E76" s="42">
        <v>1</v>
      </c>
    </row>
    <row r="77" spans="1:5" s="43" customFormat="1" ht="15.75" thickBot="1" x14ac:dyDescent="0.3">
      <c r="A77" s="41" t="s">
        <v>136</v>
      </c>
      <c r="B77" s="41"/>
      <c r="C77" s="42">
        <v>100654.2</v>
      </c>
      <c r="D77" s="41" t="s">
        <v>131</v>
      </c>
      <c r="E77" s="42">
        <v>0.2</v>
      </c>
    </row>
    <row r="78" spans="1:5" s="43" customFormat="1" ht="15.75" thickBot="1" x14ac:dyDescent="0.3">
      <c r="A78" s="41" t="s">
        <v>132</v>
      </c>
      <c r="B78" s="41"/>
      <c r="C78" s="42">
        <v>132965</v>
      </c>
      <c r="D78" s="41" t="s">
        <v>131</v>
      </c>
      <c r="E78" s="42">
        <v>1</v>
      </c>
    </row>
    <row r="79" spans="1:5" s="43" customFormat="1" ht="15.75" thickBot="1" x14ac:dyDescent="0.3">
      <c r="A79" s="41" t="s">
        <v>63</v>
      </c>
      <c r="B79" s="41"/>
      <c r="C79" s="42">
        <v>1182.5</v>
      </c>
      <c r="D79" s="41" t="s">
        <v>58</v>
      </c>
      <c r="E79" s="42">
        <v>2.5</v>
      </c>
    </row>
    <row r="80" spans="1:5" s="43" customFormat="1" ht="15.75" thickBot="1" x14ac:dyDescent="0.3">
      <c r="A80" s="41" t="s">
        <v>64</v>
      </c>
      <c r="B80" s="41"/>
      <c r="C80" s="42">
        <v>1437</v>
      </c>
      <c r="D80" s="41" t="s">
        <v>65</v>
      </c>
      <c r="E80" s="42">
        <v>3</v>
      </c>
    </row>
    <row r="81" spans="1:5" ht="15.75" thickBot="1" x14ac:dyDescent="0.3">
      <c r="A81" s="29"/>
      <c r="B81" s="29"/>
      <c r="C81" s="39">
        <f>SUM(C6:C80)</f>
        <v>2909326.89</v>
      </c>
      <c r="D81" s="29"/>
      <c r="E81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opLeftCell="A61" workbookViewId="0">
      <selection activeCell="C80" sqref="C80"/>
    </sheetView>
  </sheetViews>
  <sheetFormatPr defaultRowHeight="15" x14ac:dyDescent="0.25"/>
  <cols>
    <col min="1" max="1" width="70.5703125" style="27" customWidth="1"/>
    <col min="2" max="2" width="70.5703125" style="27" hidden="1" customWidth="1"/>
    <col min="3" max="3" width="12.5703125" style="27" customWidth="1"/>
    <col min="4" max="4" width="20.5703125" style="27" customWidth="1"/>
    <col min="5" max="5" width="12.5703125" style="27" customWidth="1"/>
    <col min="6" max="16384" width="9.140625" style="27"/>
  </cols>
  <sheetData>
    <row r="2" spans="1:5" x14ac:dyDescent="0.25">
      <c r="A2" s="27" t="s">
        <v>134</v>
      </c>
    </row>
    <row r="3" spans="1:5" x14ac:dyDescent="0.25">
      <c r="A3" s="27" t="s">
        <v>44</v>
      </c>
    </row>
    <row r="4" spans="1:5" ht="15.75" thickBot="1" x14ac:dyDescent="0.3"/>
    <row r="5" spans="1:5" ht="15.75" thickBot="1" x14ac:dyDescent="0.3">
      <c r="A5" s="28" t="s">
        <v>43</v>
      </c>
      <c r="B5" s="28"/>
      <c r="C5" s="28" t="s">
        <v>46</v>
      </c>
      <c r="D5" s="28" t="s">
        <v>42</v>
      </c>
      <c r="E5" s="28" t="s">
        <v>41</v>
      </c>
    </row>
    <row r="6" spans="1:5" ht="15.75" thickBot="1" x14ac:dyDescent="0.3">
      <c r="A6" s="29" t="s">
        <v>83</v>
      </c>
      <c r="B6" s="29"/>
      <c r="C6" s="37">
        <v>25221.3</v>
      </c>
      <c r="D6" s="29" t="s">
        <v>14</v>
      </c>
      <c r="E6" s="37">
        <v>390</v>
      </c>
    </row>
    <row r="7" spans="1:5" ht="15.75" thickBot="1" x14ac:dyDescent="0.3">
      <c r="A7" s="29" t="s">
        <v>47</v>
      </c>
      <c r="B7" s="29"/>
      <c r="C7" s="37">
        <v>11343</v>
      </c>
      <c r="D7" s="29" t="s">
        <v>48</v>
      </c>
      <c r="E7" s="37">
        <v>20</v>
      </c>
    </row>
    <row r="8" spans="1:5" ht="15.75" thickBot="1" x14ac:dyDescent="0.3">
      <c r="A8" s="29" t="s">
        <v>84</v>
      </c>
      <c r="B8" s="29"/>
      <c r="C8" s="37">
        <v>6349.2</v>
      </c>
      <c r="D8" s="29" t="s">
        <v>4</v>
      </c>
      <c r="E8" s="37">
        <v>57720</v>
      </c>
    </row>
    <row r="9" spans="1:5" ht="15.75" thickBot="1" x14ac:dyDescent="0.3">
      <c r="A9" s="29" t="s">
        <v>85</v>
      </c>
      <c r="B9" s="29"/>
      <c r="C9" s="37">
        <v>6349.2</v>
      </c>
      <c r="D9" s="29" t="s">
        <v>4</v>
      </c>
      <c r="E9" s="37">
        <v>57720</v>
      </c>
    </row>
    <row r="10" spans="1:5" ht="15.75" thickBot="1" x14ac:dyDescent="0.3">
      <c r="A10" s="29" t="s">
        <v>90</v>
      </c>
      <c r="B10" s="29"/>
      <c r="C10" s="37">
        <v>1921.5</v>
      </c>
      <c r="D10" s="29" t="s">
        <v>4</v>
      </c>
      <c r="E10" s="37">
        <v>1281</v>
      </c>
    </row>
    <row r="11" spans="1:5" ht="15.75" thickBot="1" x14ac:dyDescent="0.3">
      <c r="A11" s="29" t="s">
        <v>91</v>
      </c>
      <c r="B11" s="29"/>
      <c r="C11" s="37">
        <v>10661.24</v>
      </c>
      <c r="D11" s="29" t="s">
        <v>4</v>
      </c>
      <c r="E11" s="37">
        <v>5125.6000000000004</v>
      </c>
    </row>
    <row r="12" spans="1:5" ht="15.75" thickBot="1" x14ac:dyDescent="0.3">
      <c r="A12" s="29" t="s">
        <v>111</v>
      </c>
      <c r="B12" s="29"/>
      <c r="C12" s="37">
        <v>710.85</v>
      </c>
      <c r="D12" s="29" t="s">
        <v>4</v>
      </c>
      <c r="E12" s="37">
        <v>1.5</v>
      </c>
    </row>
    <row r="13" spans="1:5" ht="15.75" thickBot="1" x14ac:dyDescent="0.3">
      <c r="A13" s="29" t="s">
        <v>112</v>
      </c>
      <c r="B13" s="29"/>
      <c r="C13" s="37">
        <v>229.83</v>
      </c>
      <c r="D13" s="29" t="s">
        <v>50</v>
      </c>
      <c r="E13" s="37">
        <v>1</v>
      </c>
    </row>
    <row r="14" spans="1:5" ht="15.75" thickBot="1" x14ac:dyDescent="0.3">
      <c r="A14" s="29" t="s">
        <v>33</v>
      </c>
      <c r="B14" s="29"/>
      <c r="C14" s="37">
        <v>4856.16</v>
      </c>
      <c r="D14" s="29" t="s">
        <v>30</v>
      </c>
      <c r="E14" s="37">
        <v>6</v>
      </c>
    </row>
    <row r="15" spans="1:5" ht="15.75" thickBot="1" x14ac:dyDescent="0.3">
      <c r="A15" s="29" t="s">
        <v>113</v>
      </c>
      <c r="B15" s="29"/>
      <c r="C15" s="37">
        <v>4358.4399999999996</v>
      </c>
      <c r="D15" s="29" t="s">
        <v>114</v>
      </c>
      <c r="E15" s="37">
        <v>4</v>
      </c>
    </row>
    <row r="16" spans="1:5" ht="15.75" thickBot="1" x14ac:dyDescent="0.3">
      <c r="A16" s="29" t="s">
        <v>49</v>
      </c>
      <c r="B16" s="29"/>
      <c r="C16" s="37">
        <v>7781.2</v>
      </c>
      <c r="D16" s="29" t="s">
        <v>50</v>
      </c>
      <c r="E16" s="37">
        <v>98</v>
      </c>
    </row>
    <row r="17" spans="1:7" ht="15.75" thickBot="1" x14ac:dyDescent="0.3">
      <c r="A17" s="29" t="s">
        <v>51</v>
      </c>
      <c r="B17" s="29"/>
      <c r="C17" s="37">
        <v>186.91</v>
      </c>
      <c r="D17" s="29" t="s">
        <v>50</v>
      </c>
      <c r="E17" s="37">
        <v>1</v>
      </c>
    </row>
    <row r="18" spans="1:7" ht="15.75" thickBot="1" x14ac:dyDescent="0.3">
      <c r="A18" s="29" t="s">
        <v>51</v>
      </c>
      <c r="B18" s="29"/>
      <c r="C18" s="37">
        <v>407.84</v>
      </c>
      <c r="D18" s="29" t="s">
        <v>50</v>
      </c>
      <c r="E18" s="37">
        <v>1</v>
      </c>
    </row>
    <row r="19" spans="1:7" ht="15.75" thickBot="1" x14ac:dyDescent="0.3">
      <c r="A19" s="29" t="s">
        <v>115</v>
      </c>
      <c r="B19" s="29"/>
      <c r="C19" s="37">
        <v>1323.24</v>
      </c>
      <c r="D19" s="29" t="s">
        <v>50</v>
      </c>
      <c r="E19" s="37">
        <v>6</v>
      </c>
    </row>
    <row r="20" spans="1:7" ht="15.75" thickBot="1" x14ac:dyDescent="0.3">
      <c r="A20" s="29" t="s">
        <v>52</v>
      </c>
      <c r="B20" s="29"/>
      <c r="C20" s="37">
        <v>668.46</v>
      </c>
      <c r="D20" s="29" t="s">
        <v>50</v>
      </c>
      <c r="E20" s="37">
        <v>3</v>
      </c>
    </row>
    <row r="21" spans="1:7" ht="15.75" thickBot="1" x14ac:dyDescent="0.3">
      <c r="A21" s="29" t="s">
        <v>53</v>
      </c>
      <c r="B21" s="29"/>
      <c r="C21" s="37">
        <v>922.44</v>
      </c>
      <c r="D21" s="29" t="s">
        <v>50</v>
      </c>
      <c r="E21" s="37">
        <v>4</v>
      </c>
    </row>
    <row r="22" spans="1:7" ht="15.75" thickBot="1" x14ac:dyDescent="0.3">
      <c r="A22" s="29" t="s">
        <v>100</v>
      </c>
      <c r="B22" s="29"/>
      <c r="C22" s="37">
        <v>386378.69</v>
      </c>
      <c r="D22" s="29" t="s">
        <v>4</v>
      </c>
      <c r="E22" s="37">
        <v>2.95</v>
      </c>
    </row>
    <row r="23" spans="1:7" ht="15.75" thickBot="1" x14ac:dyDescent="0.3">
      <c r="A23" s="29" t="s">
        <v>100</v>
      </c>
      <c r="B23" s="29"/>
      <c r="C23" s="44">
        <v>181000.83</v>
      </c>
      <c r="D23" s="29" t="s">
        <v>102</v>
      </c>
      <c r="E23" s="37">
        <v>1</v>
      </c>
    </row>
    <row r="24" spans="1:7" ht="15.75" thickBot="1" x14ac:dyDescent="0.3">
      <c r="A24" s="29" t="s">
        <v>135</v>
      </c>
      <c r="B24" s="29"/>
      <c r="C24" s="47">
        <v>132965</v>
      </c>
      <c r="D24" s="29" t="s">
        <v>131</v>
      </c>
      <c r="E24" s="37">
        <v>1</v>
      </c>
    </row>
    <row r="25" spans="1:7" ht="15.75" thickBot="1" x14ac:dyDescent="0.3">
      <c r="A25" s="29" t="s">
        <v>54</v>
      </c>
      <c r="B25" s="29"/>
      <c r="C25" s="37">
        <v>4000</v>
      </c>
      <c r="D25" s="29" t="s">
        <v>55</v>
      </c>
      <c r="E25" s="37">
        <v>40</v>
      </c>
      <c r="F25" s="27">
        <f>Лист2!C23</f>
        <v>4000</v>
      </c>
      <c r="G25" s="40">
        <f>F25-C25</f>
        <v>0</v>
      </c>
    </row>
    <row r="26" spans="1:7" ht="15.75" thickBot="1" x14ac:dyDescent="0.3">
      <c r="A26" s="29" t="s">
        <v>116</v>
      </c>
      <c r="B26" s="29"/>
      <c r="C26" s="37">
        <v>2333.66</v>
      </c>
      <c r="D26" s="29" t="s">
        <v>50</v>
      </c>
      <c r="E26" s="37">
        <v>7</v>
      </c>
      <c r="F26" s="27">
        <f>Лист2!C24</f>
        <v>2333.66</v>
      </c>
      <c r="G26" s="40">
        <f t="shared" ref="G26:G59" si="0">F26-C26</f>
        <v>0</v>
      </c>
    </row>
    <row r="27" spans="1:7" ht="15.75" thickBot="1" x14ac:dyDescent="0.3">
      <c r="A27" s="29" t="s">
        <v>101</v>
      </c>
      <c r="B27" s="29"/>
      <c r="C27" s="37">
        <v>1543.87</v>
      </c>
      <c r="D27" s="29" t="s">
        <v>102</v>
      </c>
      <c r="E27" s="37">
        <v>1</v>
      </c>
      <c r="F27" s="27">
        <f>Лист2!C25</f>
        <v>1543.87</v>
      </c>
      <c r="G27" s="40">
        <f t="shared" si="0"/>
        <v>0</v>
      </c>
    </row>
    <row r="28" spans="1:7" ht="15.75" thickBot="1" x14ac:dyDescent="0.3">
      <c r="A28" s="29" t="s">
        <v>96</v>
      </c>
      <c r="B28" s="29"/>
      <c r="C28" s="37">
        <v>981.24</v>
      </c>
      <c r="D28" s="29" t="s">
        <v>4</v>
      </c>
      <c r="E28" s="37">
        <v>57720</v>
      </c>
      <c r="F28" s="27">
        <f>Лист2!C26</f>
        <v>981.24</v>
      </c>
      <c r="G28" s="40">
        <f t="shared" si="0"/>
        <v>0</v>
      </c>
    </row>
    <row r="29" spans="1:7" ht="15.75" thickBot="1" x14ac:dyDescent="0.3">
      <c r="A29" s="29" t="s">
        <v>76</v>
      </c>
      <c r="B29" s="29"/>
      <c r="C29" s="37">
        <v>981.24</v>
      </c>
      <c r="D29" s="29" t="s">
        <v>4</v>
      </c>
      <c r="E29" s="37">
        <v>57720</v>
      </c>
      <c r="F29" s="27">
        <f>Лист2!C27</f>
        <v>981.24</v>
      </c>
      <c r="G29" s="40">
        <f t="shared" si="0"/>
        <v>0</v>
      </c>
    </row>
    <row r="30" spans="1:7" ht="15.75" thickBot="1" x14ac:dyDescent="0.3">
      <c r="A30" s="29" t="s">
        <v>56</v>
      </c>
      <c r="B30" s="29"/>
      <c r="C30" s="37">
        <v>1680.38</v>
      </c>
      <c r="D30" s="29" t="s">
        <v>6</v>
      </c>
      <c r="E30" s="37">
        <v>13</v>
      </c>
      <c r="F30" s="27">
        <f>Лист2!C28</f>
        <v>1680.38</v>
      </c>
      <c r="G30" s="40">
        <f t="shared" si="0"/>
        <v>0</v>
      </c>
    </row>
    <row r="31" spans="1:7" ht="15.75" thickBot="1" x14ac:dyDescent="0.3">
      <c r="A31" s="29" t="s">
        <v>103</v>
      </c>
      <c r="B31" s="29"/>
      <c r="C31" s="37">
        <v>1525.72</v>
      </c>
      <c r="D31" s="29" t="s">
        <v>102</v>
      </c>
      <c r="E31" s="37">
        <v>4</v>
      </c>
      <c r="F31" s="27">
        <f>Лист2!C29</f>
        <v>1525.72</v>
      </c>
      <c r="G31" s="40">
        <f t="shared" si="0"/>
        <v>0</v>
      </c>
    </row>
    <row r="32" spans="1:7" ht="15.75" thickBot="1" x14ac:dyDescent="0.3">
      <c r="A32" s="29" t="s">
        <v>104</v>
      </c>
      <c r="B32" s="29"/>
      <c r="C32" s="37">
        <v>1594.32</v>
      </c>
      <c r="D32" s="29" t="s">
        <v>50</v>
      </c>
      <c r="E32" s="37">
        <v>8</v>
      </c>
      <c r="F32" s="27">
        <f>Лист2!C30</f>
        <v>1594.32</v>
      </c>
      <c r="G32" s="40">
        <f t="shared" si="0"/>
        <v>0</v>
      </c>
    </row>
    <row r="33" spans="1:7" ht="15.75" thickBot="1" x14ac:dyDescent="0.3">
      <c r="A33" s="29" t="s">
        <v>34</v>
      </c>
      <c r="B33" s="29"/>
      <c r="C33" s="37">
        <v>2508.48</v>
      </c>
      <c r="D33" s="29" t="s">
        <v>6</v>
      </c>
      <c r="E33" s="37">
        <v>18</v>
      </c>
      <c r="F33" s="27">
        <f>Лист2!C31</f>
        <v>2508.48</v>
      </c>
      <c r="G33" s="40">
        <f t="shared" si="0"/>
        <v>0</v>
      </c>
    </row>
    <row r="34" spans="1:7" ht="15.75" thickBot="1" x14ac:dyDescent="0.3">
      <c r="A34" s="29" t="s">
        <v>117</v>
      </c>
      <c r="B34" s="29"/>
      <c r="C34" s="37">
        <v>612.5</v>
      </c>
      <c r="D34" s="29" t="s">
        <v>50</v>
      </c>
      <c r="E34" s="37">
        <v>5</v>
      </c>
      <c r="F34" s="27">
        <f>Лист2!C32</f>
        <v>612.5</v>
      </c>
      <c r="G34" s="40">
        <f t="shared" si="0"/>
        <v>0</v>
      </c>
    </row>
    <row r="35" spans="1:7" ht="15.75" thickBot="1" x14ac:dyDescent="0.3">
      <c r="A35" s="29" t="s">
        <v>39</v>
      </c>
      <c r="B35" s="29"/>
      <c r="C35" s="37">
        <v>2802</v>
      </c>
      <c r="D35" s="29" t="s">
        <v>50</v>
      </c>
      <c r="E35" s="37">
        <v>60</v>
      </c>
      <c r="F35" s="27">
        <f>Лист2!C33</f>
        <v>2802</v>
      </c>
      <c r="G35" s="40">
        <f t="shared" si="0"/>
        <v>0</v>
      </c>
    </row>
    <row r="36" spans="1:7" ht="15.75" thickBot="1" x14ac:dyDescent="0.3">
      <c r="A36" s="29" t="s">
        <v>118</v>
      </c>
      <c r="B36" s="29"/>
      <c r="C36" s="37">
        <v>214.17</v>
      </c>
      <c r="D36" s="29" t="s">
        <v>50</v>
      </c>
      <c r="E36" s="37">
        <v>1</v>
      </c>
      <c r="F36" s="27">
        <f>Лист2!C34</f>
        <v>214.17</v>
      </c>
      <c r="G36" s="40">
        <f t="shared" si="0"/>
        <v>0</v>
      </c>
    </row>
    <row r="37" spans="1:7" ht="15.75" thickBot="1" x14ac:dyDescent="0.3">
      <c r="A37" s="29" t="s">
        <v>35</v>
      </c>
      <c r="B37" s="29"/>
      <c r="C37" s="37">
        <v>2069.96</v>
      </c>
      <c r="D37" s="29" t="s">
        <v>50</v>
      </c>
      <c r="E37" s="37">
        <v>2</v>
      </c>
      <c r="F37" s="27">
        <f>Лист2!C35</f>
        <v>2069.96</v>
      </c>
      <c r="G37" s="40">
        <f t="shared" si="0"/>
        <v>0</v>
      </c>
    </row>
    <row r="38" spans="1:7" ht="15.75" thickBot="1" x14ac:dyDescent="0.3">
      <c r="A38" s="29" t="s">
        <v>57</v>
      </c>
      <c r="B38" s="29"/>
      <c r="C38" s="37">
        <v>607.24</v>
      </c>
      <c r="D38" s="29" t="s">
        <v>6</v>
      </c>
      <c r="E38" s="37">
        <v>1</v>
      </c>
      <c r="F38" s="27">
        <f>Лист2!C36</f>
        <v>607.24</v>
      </c>
      <c r="G38" s="40">
        <f t="shared" si="0"/>
        <v>0</v>
      </c>
    </row>
    <row r="39" spans="1:7" ht="15.75" thickBot="1" x14ac:dyDescent="0.3">
      <c r="A39" s="29" t="s">
        <v>97</v>
      </c>
      <c r="B39" s="29"/>
      <c r="C39" s="37">
        <v>1023.82</v>
      </c>
      <c r="D39" s="29" t="s">
        <v>50</v>
      </c>
      <c r="E39" s="37">
        <v>2</v>
      </c>
      <c r="F39" s="27">
        <f>Лист2!C37</f>
        <v>1023.82</v>
      </c>
      <c r="G39" s="40">
        <f t="shared" si="0"/>
        <v>0</v>
      </c>
    </row>
    <row r="40" spans="1:7" ht="15.75" thickBot="1" x14ac:dyDescent="0.3">
      <c r="A40" s="29" t="s">
        <v>119</v>
      </c>
      <c r="B40" s="29"/>
      <c r="C40" s="37">
        <v>687.38</v>
      </c>
      <c r="D40" s="29" t="s">
        <v>4</v>
      </c>
      <c r="E40" s="37">
        <v>1</v>
      </c>
      <c r="F40" s="27">
        <f>Лист2!C38</f>
        <v>687.38</v>
      </c>
      <c r="G40" s="40">
        <f t="shared" si="0"/>
        <v>0</v>
      </c>
    </row>
    <row r="41" spans="1:7" ht="15.75" thickBot="1" x14ac:dyDescent="0.3">
      <c r="A41" s="29" t="s">
        <v>105</v>
      </c>
      <c r="B41" s="29"/>
      <c r="C41" s="37">
        <v>280.05</v>
      </c>
      <c r="D41" s="29" t="s">
        <v>106</v>
      </c>
      <c r="E41" s="37">
        <v>0.01</v>
      </c>
      <c r="F41" s="27">
        <f>Лист2!C39</f>
        <v>280.05</v>
      </c>
      <c r="G41" s="40">
        <f t="shared" si="0"/>
        <v>0</v>
      </c>
    </row>
    <row r="42" spans="1:7" ht="15.75" thickBot="1" x14ac:dyDescent="0.3">
      <c r="A42" s="29" t="s">
        <v>107</v>
      </c>
      <c r="B42" s="29"/>
      <c r="C42" s="37">
        <v>821.48</v>
      </c>
      <c r="D42" s="29" t="s">
        <v>50</v>
      </c>
      <c r="E42" s="37">
        <v>4</v>
      </c>
      <c r="F42" s="27">
        <f>Лист2!C40</f>
        <v>821.48</v>
      </c>
      <c r="G42" s="40">
        <f t="shared" si="0"/>
        <v>0</v>
      </c>
    </row>
    <row r="43" spans="1:7" ht="15.75" thickBot="1" x14ac:dyDescent="0.3">
      <c r="A43" s="29" t="s">
        <v>108</v>
      </c>
      <c r="B43" s="29"/>
      <c r="C43" s="37">
        <v>1389</v>
      </c>
      <c r="D43" s="29" t="s">
        <v>30</v>
      </c>
      <c r="E43" s="37">
        <v>2</v>
      </c>
      <c r="F43" s="27">
        <f>Лист2!C41</f>
        <v>1389</v>
      </c>
      <c r="G43" s="40">
        <f t="shared" si="0"/>
        <v>0</v>
      </c>
    </row>
    <row r="44" spans="1:7" ht="15.75" thickBot="1" x14ac:dyDescent="0.3">
      <c r="A44" s="29" t="s">
        <v>59</v>
      </c>
      <c r="B44" s="29"/>
      <c r="C44" s="37">
        <v>2679.95</v>
      </c>
      <c r="D44" s="29" t="s">
        <v>4</v>
      </c>
      <c r="E44" s="37">
        <v>3.6</v>
      </c>
      <c r="F44" s="27">
        <f>Лист2!C42</f>
        <v>2679.95</v>
      </c>
      <c r="G44" s="40">
        <f t="shared" si="0"/>
        <v>0</v>
      </c>
    </row>
    <row r="45" spans="1:7" ht="15.75" thickBot="1" x14ac:dyDescent="0.3">
      <c r="A45" s="29" t="s">
        <v>94</v>
      </c>
      <c r="B45" s="29"/>
      <c r="C45" s="37">
        <v>52525.2</v>
      </c>
      <c r="D45" s="29" t="s">
        <v>6</v>
      </c>
      <c r="E45" s="37">
        <v>57720</v>
      </c>
      <c r="F45" s="27">
        <f>Лист2!C43</f>
        <v>52525.2</v>
      </c>
      <c r="G45" s="40">
        <f t="shared" si="0"/>
        <v>0</v>
      </c>
    </row>
    <row r="46" spans="1:7" ht="15.75" thickBot="1" x14ac:dyDescent="0.3">
      <c r="A46" s="29" t="s">
        <v>95</v>
      </c>
      <c r="B46" s="29"/>
      <c r="C46" s="37">
        <v>55411.199999999997</v>
      </c>
      <c r="D46" s="29" t="s">
        <v>4</v>
      </c>
      <c r="E46" s="37">
        <v>57720</v>
      </c>
      <c r="F46" s="27">
        <f>Лист2!C44</f>
        <v>55411.199999999997</v>
      </c>
      <c r="G46" s="40">
        <f t="shared" si="0"/>
        <v>0</v>
      </c>
    </row>
    <row r="47" spans="1:7" ht="15.75" thickBot="1" x14ac:dyDescent="0.3">
      <c r="A47" s="29" t="s">
        <v>74</v>
      </c>
      <c r="B47" s="29"/>
      <c r="C47" s="37">
        <v>50505</v>
      </c>
      <c r="D47" s="29" t="s">
        <v>4</v>
      </c>
      <c r="E47" s="37">
        <v>57720</v>
      </c>
      <c r="F47" s="27">
        <f>Лист2!C45</f>
        <v>50505</v>
      </c>
      <c r="G47" s="40">
        <f t="shared" si="0"/>
        <v>0</v>
      </c>
    </row>
    <row r="48" spans="1:7" ht="15.75" thickBot="1" x14ac:dyDescent="0.3">
      <c r="A48" s="29" t="s">
        <v>75</v>
      </c>
      <c r="B48" s="29"/>
      <c r="C48" s="37">
        <v>52871.519999999997</v>
      </c>
      <c r="D48" s="29" t="s">
        <v>4</v>
      </c>
      <c r="E48" s="37">
        <v>57720</v>
      </c>
      <c r="F48" s="27">
        <f>Лист2!C46</f>
        <v>52871.519999999997</v>
      </c>
      <c r="G48" s="40">
        <f t="shared" si="0"/>
        <v>0</v>
      </c>
    </row>
    <row r="49" spans="1:7" ht="15.75" thickBot="1" x14ac:dyDescent="0.3">
      <c r="A49" s="29" t="s">
        <v>92</v>
      </c>
      <c r="B49" s="29"/>
      <c r="C49" s="37">
        <v>233766</v>
      </c>
      <c r="D49" s="29" t="s">
        <v>4</v>
      </c>
      <c r="E49" s="37">
        <v>57720</v>
      </c>
      <c r="F49" s="27">
        <f>Лист2!C47</f>
        <v>233766</v>
      </c>
      <c r="G49" s="40">
        <f>F49-C49</f>
        <v>0</v>
      </c>
    </row>
    <row r="50" spans="1:7" ht="15.75" thickBot="1" x14ac:dyDescent="0.3">
      <c r="A50" s="29" t="s">
        <v>93</v>
      </c>
      <c r="B50" s="29"/>
      <c r="C50" s="37">
        <v>240115.20000000001</v>
      </c>
      <c r="D50" s="29" t="s">
        <v>4</v>
      </c>
      <c r="E50" s="37">
        <v>57720</v>
      </c>
      <c r="F50" s="27">
        <f>Лист2!C48</f>
        <v>240115.20000000001</v>
      </c>
      <c r="G50" s="40">
        <f t="shared" si="0"/>
        <v>0</v>
      </c>
    </row>
    <row r="51" spans="1:7" ht="15.75" thickBot="1" x14ac:dyDescent="0.3">
      <c r="A51" s="29" t="s">
        <v>81</v>
      </c>
      <c r="B51" s="29"/>
      <c r="C51" s="37">
        <v>102163.69</v>
      </c>
      <c r="D51" s="29" t="s">
        <v>4</v>
      </c>
      <c r="E51" s="37">
        <v>57719.6</v>
      </c>
      <c r="F51" s="27">
        <f>Лист2!C49</f>
        <v>102163.69</v>
      </c>
      <c r="G51" s="40">
        <f t="shared" si="0"/>
        <v>0</v>
      </c>
    </row>
    <row r="52" spans="1:7" ht="15.75" thickBot="1" x14ac:dyDescent="0.3">
      <c r="A52" s="29" t="s">
        <v>82</v>
      </c>
      <c r="B52" s="29"/>
      <c r="C52" s="37">
        <v>117743.5</v>
      </c>
      <c r="D52" s="29" t="s">
        <v>4</v>
      </c>
      <c r="E52" s="37">
        <v>57717.4</v>
      </c>
      <c r="F52" s="27">
        <f>Лист2!C50</f>
        <v>117743.5</v>
      </c>
      <c r="G52" s="40">
        <f t="shared" si="0"/>
        <v>0</v>
      </c>
    </row>
    <row r="53" spans="1:7" ht="15.75" thickBot="1" x14ac:dyDescent="0.3">
      <c r="A53" s="29" t="s">
        <v>98</v>
      </c>
      <c r="B53" s="29"/>
      <c r="C53" s="37">
        <v>107358.46</v>
      </c>
      <c r="D53" s="29" t="s">
        <v>4</v>
      </c>
      <c r="E53" s="37">
        <v>57719.6</v>
      </c>
      <c r="F53" s="27">
        <f>Лист2!C51</f>
        <v>107358.46</v>
      </c>
      <c r="G53" s="40">
        <f t="shared" si="0"/>
        <v>0</v>
      </c>
    </row>
    <row r="54" spans="1:7" ht="15.75" thickBot="1" x14ac:dyDescent="0.3">
      <c r="A54" s="29" t="s">
        <v>99</v>
      </c>
      <c r="B54" s="29"/>
      <c r="C54" s="37">
        <v>121206.54</v>
      </c>
      <c r="D54" s="29" t="s">
        <v>4</v>
      </c>
      <c r="E54" s="37">
        <v>57717.4</v>
      </c>
      <c r="F54" s="27">
        <f>Лист2!C52</f>
        <v>121206.54</v>
      </c>
      <c r="G54" s="40">
        <f t="shared" si="0"/>
        <v>0</v>
      </c>
    </row>
    <row r="55" spans="1:7" ht="15.75" thickBot="1" x14ac:dyDescent="0.3">
      <c r="A55" s="29" t="s">
        <v>60</v>
      </c>
      <c r="B55" s="29"/>
      <c r="C55" s="37">
        <v>7980.28</v>
      </c>
      <c r="D55" s="29" t="s">
        <v>30</v>
      </c>
      <c r="E55" s="37">
        <v>11</v>
      </c>
      <c r="F55" s="27">
        <f>Лист2!C53</f>
        <v>7980.28</v>
      </c>
      <c r="G55" s="40">
        <f t="shared" si="0"/>
        <v>0</v>
      </c>
    </row>
    <row r="56" spans="1:7" ht="15.75" thickBot="1" x14ac:dyDescent="0.3">
      <c r="A56" s="29" t="s">
        <v>72</v>
      </c>
      <c r="B56" s="29"/>
      <c r="C56" s="37">
        <v>227994</v>
      </c>
      <c r="D56" s="29" t="s">
        <v>6</v>
      </c>
      <c r="E56" s="37">
        <v>57720</v>
      </c>
      <c r="F56" s="27">
        <f>Лист2!C54</f>
        <v>227994</v>
      </c>
      <c r="G56" s="40">
        <f t="shared" si="0"/>
        <v>0</v>
      </c>
    </row>
    <row r="57" spans="1:7" ht="15.75" thickBot="1" x14ac:dyDescent="0.3">
      <c r="A57" s="29" t="s">
        <v>73</v>
      </c>
      <c r="B57" s="29"/>
      <c r="C57" s="37">
        <v>237806.4</v>
      </c>
      <c r="D57" s="29" t="s">
        <v>4</v>
      </c>
      <c r="E57" s="37">
        <v>57720</v>
      </c>
      <c r="F57" s="27">
        <f>Лист2!C55</f>
        <v>237806.4</v>
      </c>
      <c r="G57" s="40">
        <f t="shared" si="0"/>
        <v>0</v>
      </c>
    </row>
    <row r="58" spans="1:7" ht="15.75" thickBot="1" x14ac:dyDescent="0.3">
      <c r="A58" s="29" t="s">
        <v>120</v>
      </c>
      <c r="B58" s="29"/>
      <c r="C58" s="37">
        <v>250.09</v>
      </c>
      <c r="D58" s="29" t="s">
        <v>50</v>
      </c>
      <c r="E58" s="37">
        <v>1</v>
      </c>
      <c r="F58" s="27">
        <f>Лист2!C56</f>
        <v>250.09</v>
      </c>
      <c r="G58" s="40">
        <f t="shared" si="0"/>
        <v>0</v>
      </c>
    </row>
    <row r="59" spans="1:7" ht="15.75" thickBot="1" x14ac:dyDescent="0.3">
      <c r="A59" s="29" t="s">
        <v>121</v>
      </c>
      <c r="B59" s="29"/>
      <c r="C59" s="45">
        <v>115857</v>
      </c>
      <c r="D59" s="29" t="s">
        <v>122</v>
      </c>
      <c r="E59" s="37">
        <v>1</v>
      </c>
      <c r="F59" s="27">
        <f>139028/1.2</f>
        <v>115856.66666666667</v>
      </c>
      <c r="G59" s="40">
        <f t="shared" si="0"/>
        <v>-0.33333333332848269</v>
      </c>
    </row>
    <row r="60" spans="1:7" ht="15.75" thickBot="1" x14ac:dyDescent="0.3">
      <c r="A60" s="29" t="s">
        <v>123</v>
      </c>
      <c r="B60" s="29"/>
      <c r="C60" s="37">
        <v>5797.2</v>
      </c>
      <c r="D60" s="29" t="s">
        <v>50</v>
      </c>
      <c r="E60" s="37">
        <v>30</v>
      </c>
      <c r="F60" s="27">
        <f>Лист2!C58</f>
        <v>5797.2</v>
      </c>
      <c r="G60" s="40">
        <f>F60-C60</f>
        <v>0</v>
      </c>
    </row>
    <row r="61" spans="1:7" ht="15.75" thickBot="1" x14ac:dyDescent="0.3">
      <c r="A61" s="29" t="s">
        <v>36</v>
      </c>
      <c r="B61" s="29"/>
      <c r="C61" s="37">
        <v>240.9</v>
      </c>
      <c r="D61" s="29" t="s">
        <v>50</v>
      </c>
      <c r="E61" s="37">
        <v>1</v>
      </c>
      <c r="F61" s="27">
        <f>Лист2!C59</f>
        <v>240.9</v>
      </c>
      <c r="G61" s="40">
        <f t="shared" ref="G61:G82" si="1">F61-C61</f>
        <v>0</v>
      </c>
    </row>
    <row r="62" spans="1:7" ht="15.75" thickBot="1" x14ac:dyDescent="0.3">
      <c r="A62" s="29" t="s">
        <v>61</v>
      </c>
      <c r="B62" s="29"/>
      <c r="C62" s="37">
        <v>6197.1</v>
      </c>
      <c r="D62" s="29" t="s">
        <v>5</v>
      </c>
      <c r="E62" s="37">
        <v>6</v>
      </c>
      <c r="F62" s="27">
        <f>Лист2!C60</f>
        <v>6197.1</v>
      </c>
      <c r="G62" s="40">
        <f t="shared" si="1"/>
        <v>0</v>
      </c>
    </row>
    <row r="63" spans="1:7" ht="15.75" thickBot="1" x14ac:dyDescent="0.3">
      <c r="A63" s="29" t="s">
        <v>61</v>
      </c>
      <c r="B63" s="29"/>
      <c r="C63" s="37">
        <v>1032.8499999999999</v>
      </c>
      <c r="D63" s="29" t="s">
        <v>5</v>
      </c>
      <c r="E63" s="37">
        <v>1</v>
      </c>
      <c r="F63" s="27">
        <f>Лист2!C61</f>
        <v>1032.8499999999999</v>
      </c>
      <c r="G63" s="40">
        <f t="shared" si="1"/>
        <v>0</v>
      </c>
    </row>
    <row r="64" spans="1:7" ht="15.75" thickBot="1" x14ac:dyDescent="0.3">
      <c r="A64" s="29" t="s">
        <v>124</v>
      </c>
      <c r="B64" s="29"/>
      <c r="C64" s="37">
        <v>435.97</v>
      </c>
      <c r="D64" s="29" t="s">
        <v>50</v>
      </c>
      <c r="E64" s="37">
        <v>1</v>
      </c>
      <c r="F64" s="27">
        <f>Лист2!C62</f>
        <v>435.97</v>
      </c>
      <c r="G64" s="40">
        <f t="shared" si="1"/>
        <v>0</v>
      </c>
    </row>
    <row r="65" spans="1:8" ht="15.75" thickBot="1" x14ac:dyDescent="0.3">
      <c r="A65" s="29" t="s">
        <v>125</v>
      </c>
      <c r="B65" s="29"/>
      <c r="C65" s="37">
        <v>726.2</v>
      </c>
      <c r="D65" s="29" t="s">
        <v>50</v>
      </c>
      <c r="E65" s="37">
        <v>2</v>
      </c>
      <c r="F65" s="27">
        <f>Лист2!C63</f>
        <v>726.2</v>
      </c>
      <c r="G65" s="40">
        <f t="shared" si="1"/>
        <v>0</v>
      </c>
    </row>
    <row r="66" spans="1:8" ht="15.75" thickBot="1" x14ac:dyDescent="0.3">
      <c r="A66" s="29" t="s">
        <v>109</v>
      </c>
      <c r="B66" s="29"/>
      <c r="C66" s="37">
        <v>171.34</v>
      </c>
      <c r="D66" s="29" t="s">
        <v>50</v>
      </c>
      <c r="E66" s="37">
        <v>1</v>
      </c>
      <c r="F66" s="27">
        <f>Лист2!C64</f>
        <v>171.34</v>
      </c>
      <c r="G66" s="40">
        <f t="shared" si="1"/>
        <v>0</v>
      </c>
    </row>
    <row r="67" spans="1:8" ht="15.75" thickBot="1" x14ac:dyDescent="0.3">
      <c r="A67" s="29" t="s">
        <v>126</v>
      </c>
      <c r="B67" s="29"/>
      <c r="C67" s="37">
        <v>1785.87</v>
      </c>
      <c r="D67" s="29" t="s">
        <v>50</v>
      </c>
      <c r="E67" s="37">
        <v>1</v>
      </c>
      <c r="F67" s="27">
        <f>Лист2!C65</f>
        <v>1785.87</v>
      </c>
      <c r="G67" s="40">
        <f t="shared" si="1"/>
        <v>0</v>
      </c>
    </row>
    <row r="68" spans="1:8" ht="15.75" thickBot="1" x14ac:dyDescent="0.3">
      <c r="A68" s="29" t="s">
        <v>127</v>
      </c>
      <c r="B68" s="29"/>
      <c r="C68" s="37">
        <v>7896.69</v>
      </c>
      <c r="D68" s="29" t="s">
        <v>6</v>
      </c>
      <c r="E68" s="37">
        <v>1.8</v>
      </c>
      <c r="F68" s="27">
        <f>Лист2!C66</f>
        <v>7896.69</v>
      </c>
      <c r="G68" s="40">
        <f t="shared" si="1"/>
        <v>0</v>
      </c>
    </row>
    <row r="69" spans="1:8" ht="15.75" thickBot="1" x14ac:dyDescent="0.3">
      <c r="A69" s="29" t="s">
        <v>62</v>
      </c>
      <c r="B69" s="29"/>
      <c r="C69" s="37">
        <v>684.05</v>
      </c>
      <c r="D69" s="29" t="s">
        <v>5</v>
      </c>
      <c r="E69" s="37">
        <v>5</v>
      </c>
      <c r="F69" s="27">
        <f>Лист2!C67</f>
        <v>684.05</v>
      </c>
      <c r="G69" s="40">
        <f t="shared" si="1"/>
        <v>0</v>
      </c>
    </row>
    <row r="70" spans="1:8" ht="15.75" thickBot="1" x14ac:dyDescent="0.3">
      <c r="A70" s="29" t="s">
        <v>86</v>
      </c>
      <c r="B70" s="29"/>
      <c r="C70" s="37">
        <v>5772</v>
      </c>
      <c r="D70" s="29" t="s">
        <v>4</v>
      </c>
      <c r="E70" s="37">
        <v>57720</v>
      </c>
      <c r="F70" s="27">
        <f>Лист2!C68</f>
        <v>5772</v>
      </c>
      <c r="G70" s="40">
        <f t="shared" si="1"/>
        <v>0</v>
      </c>
    </row>
    <row r="71" spans="1:8" ht="15.75" thickBot="1" x14ac:dyDescent="0.3">
      <c r="A71" s="29" t="s">
        <v>87</v>
      </c>
      <c r="B71" s="29"/>
      <c r="C71" s="37">
        <v>5772</v>
      </c>
      <c r="D71" s="29" t="s">
        <v>4</v>
      </c>
      <c r="E71" s="37">
        <v>57720</v>
      </c>
      <c r="F71" s="27">
        <f>Лист2!C69</f>
        <v>5772</v>
      </c>
      <c r="G71" s="40">
        <f t="shared" si="1"/>
        <v>0</v>
      </c>
    </row>
    <row r="72" spans="1:8" ht="15.75" thickBot="1" x14ac:dyDescent="0.3">
      <c r="A72" s="29" t="s">
        <v>88</v>
      </c>
      <c r="B72" s="29"/>
      <c r="C72" s="37">
        <v>288600</v>
      </c>
      <c r="D72" s="29" t="s">
        <v>4</v>
      </c>
      <c r="E72" s="37">
        <v>57720</v>
      </c>
      <c r="F72" s="27">
        <f>Лист2!C70</f>
        <v>288600</v>
      </c>
      <c r="G72" s="40">
        <f t="shared" si="1"/>
        <v>0</v>
      </c>
    </row>
    <row r="73" spans="1:8" ht="15.75" thickBot="1" x14ac:dyDescent="0.3">
      <c r="A73" s="29" t="s">
        <v>89</v>
      </c>
      <c r="B73" s="29"/>
      <c r="C73" s="37">
        <v>120634.8</v>
      </c>
      <c r="D73" s="29" t="s">
        <v>4</v>
      </c>
      <c r="E73" s="37">
        <v>57720</v>
      </c>
      <c r="F73" s="27">
        <f>Лист2!C71</f>
        <v>120634.8</v>
      </c>
      <c r="G73" s="40">
        <f t="shared" si="1"/>
        <v>0</v>
      </c>
    </row>
    <row r="74" spans="1:8" ht="15.75" thickBot="1" x14ac:dyDescent="0.3">
      <c r="A74" s="29" t="s">
        <v>37</v>
      </c>
      <c r="B74" s="29"/>
      <c r="C74" s="37">
        <v>173.86</v>
      </c>
      <c r="D74" s="29" t="s">
        <v>5</v>
      </c>
      <c r="E74" s="37">
        <v>2</v>
      </c>
      <c r="F74" s="27">
        <f>Лист2!C72</f>
        <v>173.86</v>
      </c>
      <c r="G74" s="40">
        <f t="shared" si="1"/>
        <v>0</v>
      </c>
    </row>
    <row r="75" spans="1:8" ht="15.75" thickBot="1" x14ac:dyDescent="0.3">
      <c r="A75" s="29" t="s">
        <v>128</v>
      </c>
      <c r="B75" s="29"/>
      <c r="C75" s="37">
        <v>1409.1</v>
      </c>
      <c r="D75" s="29" t="s">
        <v>6</v>
      </c>
      <c r="E75" s="37">
        <v>6</v>
      </c>
      <c r="F75" s="27">
        <f>Лист2!C73</f>
        <v>1409.1</v>
      </c>
      <c r="G75" s="40">
        <f t="shared" si="1"/>
        <v>0</v>
      </c>
    </row>
    <row r="76" spans="1:8" ht="15.75" thickBot="1" x14ac:dyDescent="0.3">
      <c r="A76" s="29" t="s">
        <v>129</v>
      </c>
      <c r="B76" s="29"/>
      <c r="C76" s="37">
        <v>559.66999999999996</v>
      </c>
      <c r="D76" s="29" t="s">
        <v>50</v>
      </c>
      <c r="E76" s="37">
        <v>1</v>
      </c>
      <c r="F76" s="27">
        <f>Лист2!C74</f>
        <v>559.66999999999996</v>
      </c>
      <c r="G76" s="40">
        <f t="shared" si="1"/>
        <v>0</v>
      </c>
    </row>
    <row r="77" spans="1:8" ht="15.75" thickBot="1" x14ac:dyDescent="0.3">
      <c r="A77" s="29" t="s">
        <v>110</v>
      </c>
      <c r="B77" s="29"/>
      <c r="C77" s="37">
        <v>1117.43</v>
      </c>
      <c r="D77" s="29" t="s">
        <v>50</v>
      </c>
      <c r="E77" s="37">
        <v>1</v>
      </c>
      <c r="F77" s="27">
        <f>Лист2!C75</f>
        <v>1117.43</v>
      </c>
      <c r="G77" s="40">
        <f t="shared" si="1"/>
        <v>0</v>
      </c>
    </row>
    <row r="78" spans="1:8" ht="15.75" thickBot="1" x14ac:dyDescent="0.3">
      <c r="A78" s="29" t="s">
        <v>130</v>
      </c>
      <c r="B78" s="29"/>
      <c r="C78" s="37">
        <v>521.12</v>
      </c>
      <c r="D78" s="29" t="s">
        <v>131</v>
      </c>
      <c r="E78" s="37">
        <v>1</v>
      </c>
      <c r="F78" s="27">
        <f>Лист2!C76</f>
        <v>521.12</v>
      </c>
      <c r="G78" s="40">
        <f t="shared" si="1"/>
        <v>0</v>
      </c>
    </row>
    <row r="79" spans="1:8" ht="15.75" thickBot="1" x14ac:dyDescent="0.3">
      <c r="A79" s="29" t="s">
        <v>136</v>
      </c>
      <c r="B79" s="29"/>
      <c r="C79" s="37">
        <v>100654.2</v>
      </c>
      <c r="D79" s="29" t="s">
        <v>131</v>
      </c>
      <c r="E79" s="37">
        <v>0.2</v>
      </c>
      <c r="F79" s="27">
        <f>Лист2!C77</f>
        <v>100654.2</v>
      </c>
      <c r="G79" s="40">
        <f t="shared" si="1"/>
        <v>0</v>
      </c>
      <c r="H79" s="27" t="s">
        <v>137</v>
      </c>
    </row>
    <row r="80" spans="1:8" ht="15.75" thickBot="1" x14ac:dyDescent="0.3">
      <c r="A80" s="29" t="s">
        <v>132</v>
      </c>
      <c r="B80" s="29"/>
      <c r="C80" s="45">
        <v>132965</v>
      </c>
      <c r="D80" s="29" t="s">
        <v>131</v>
      </c>
      <c r="E80" s="37">
        <v>1</v>
      </c>
      <c r="F80" s="27">
        <f>Лист2!C78</f>
        <v>132965</v>
      </c>
      <c r="G80" s="40">
        <f t="shared" si="1"/>
        <v>0</v>
      </c>
    </row>
    <row r="81" spans="1:7" ht="15.75" thickBot="1" x14ac:dyDescent="0.3">
      <c r="A81" s="29" t="s">
        <v>63</v>
      </c>
      <c r="B81" s="29"/>
      <c r="C81" s="37">
        <v>1182.5</v>
      </c>
      <c r="D81" s="29" t="s">
        <v>58</v>
      </c>
      <c r="E81" s="37">
        <v>2.5</v>
      </c>
      <c r="F81" s="27">
        <f>Лист2!C79</f>
        <v>1182.5</v>
      </c>
      <c r="G81" s="40">
        <f t="shared" si="1"/>
        <v>0</v>
      </c>
    </row>
    <row r="82" spans="1:7" ht="15.75" thickBot="1" x14ac:dyDescent="0.3">
      <c r="A82" s="29" t="s">
        <v>64</v>
      </c>
      <c r="B82" s="29"/>
      <c r="C82" s="37">
        <v>1437</v>
      </c>
      <c r="D82" s="29" t="s">
        <v>65</v>
      </c>
      <c r="E82" s="37">
        <v>3</v>
      </c>
      <c r="F82" s="27">
        <f>Лист2!C80</f>
        <v>1437</v>
      </c>
      <c r="G82" s="40">
        <f t="shared" si="1"/>
        <v>0</v>
      </c>
    </row>
    <row r="83" spans="1:7" ht="15.75" thickBot="1" x14ac:dyDescent="0.3">
      <c r="A83" s="29"/>
      <c r="B83" s="29"/>
      <c r="C83" s="39">
        <f>SUM(C6:C82)</f>
        <v>3223292.72</v>
      </c>
      <c r="D83" s="29"/>
      <c r="E83" s="37"/>
    </row>
    <row r="85" spans="1:7" x14ac:dyDescent="0.25">
      <c r="A85" s="35">
        <v>3405971.8533333335</v>
      </c>
      <c r="C85" s="27">
        <v>3224971.0233333334</v>
      </c>
      <c r="D85" s="27">
        <v>2909326.89</v>
      </c>
    </row>
    <row r="86" spans="1:7" x14ac:dyDescent="0.25">
      <c r="A86" s="46">
        <v>416298.33333333337</v>
      </c>
      <c r="D86" s="40">
        <f>C83-D85</f>
        <v>313965.83000000007</v>
      </c>
    </row>
    <row r="87" spans="1:7" x14ac:dyDescent="0.25">
      <c r="A87" s="46">
        <f>A85-C83</f>
        <v>182679.1333333333</v>
      </c>
      <c r="C87" s="40">
        <f>C85-C83</f>
        <v>1678.3033333332278</v>
      </c>
      <c r="D87" s="40">
        <f>D86-C23-C24</f>
        <v>0</v>
      </c>
    </row>
    <row r="88" spans="1:7" x14ac:dyDescent="0.25">
      <c r="A88" s="46">
        <f>A87-C79</f>
        <v>82024.933333333305</v>
      </c>
      <c r="D88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topLeftCell="A44" workbookViewId="0">
      <selection activeCell="A81" sqref="A81"/>
    </sheetView>
  </sheetViews>
  <sheetFormatPr defaultRowHeight="15" x14ac:dyDescent="0.25"/>
  <cols>
    <col min="1" max="1" width="70.5703125" style="27" customWidth="1"/>
    <col min="2" max="2" width="12.5703125" style="27" customWidth="1"/>
    <col min="3" max="3" width="20.5703125" style="27" customWidth="1"/>
    <col min="4" max="4" width="12.5703125" style="27" customWidth="1"/>
    <col min="5" max="16384" width="9.140625" style="27"/>
  </cols>
  <sheetData>
    <row r="2" spans="1:4" x14ac:dyDescent="0.25">
      <c r="A2" s="27" t="s">
        <v>134</v>
      </c>
    </row>
    <row r="3" spans="1:4" x14ac:dyDescent="0.25">
      <c r="A3" s="27" t="s">
        <v>44</v>
      </c>
    </row>
    <row r="4" spans="1:4" ht="15.75" thickBot="1" x14ac:dyDescent="0.3"/>
    <row r="5" spans="1:4" ht="15.75" thickBot="1" x14ac:dyDescent="0.3">
      <c r="A5" s="28" t="s">
        <v>43</v>
      </c>
      <c r="B5" s="28" t="s">
        <v>46</v>
      </c>
      <c r="C5" s="28" t="s">
        <v>42</v>
      </c>
      <c r="D5" s="28" t="s">
        <v>41</v>
      </c>
    </row>
    <row r="6" spans="1:4" ht="15.75" thickBot="1" x14ac:dyDescent="0.3">
      <c r="A6" s="29" t="s">
        <v>83</v>
      </c>
      <c r="B6" s="37">
        <v>25221.3</v>
      </c>
      <c r="C6" s="29" t="s">
        <v>14</v>
      </c>
      <c r="D6" s="37">
        <v>390</v>
      </c>
    </row>
    <row r="7" spans="1:4" ht="15.75" thickBot="1" x14ac:dyDescent="0.3">
      <c r="A7" s="29" t="s">
        <v>47</v>
      </c>
      <c r="B7" s="37">
        <v>11343</v>
      </c>
      <c r="C7" s="29" t="s">
        <v>48</v>
      </c>
      <c r="D7" s="37">
        <v>20</v>
      </c>
    </row>
    <row r="8" spans="1:4" ht="15.75" thickBot="1" x14ac:dyDescent="0.3">
      <c r="A8" s="29" t="s">
        <v>84</v>
      </c>
      <c r="B8" s="37">
        <v>6349.2</v>
      </c>
      <c r="C8" s="29" t="s">
        <v>4</v>
      </c>
      <c r="D8" s="37">
        <v>57720</v>
      </c>
    </row>
    <row r="9" spans="1:4" ht="15.75" thickBot="1" x14ac:dyDescent="0.3">
      <c r="A9" s="29" t="s">
        <v>85</v>
      </c>
      <c r="B9" s="37">
        <v>6349.2</v>
      </c>
      <c r="C9" s="29" t="s">
        <v>4</v>
      </c>
      <c r="D9" s="37">
        <v>57720</v>
      </c>
    </row>
    <row r="10" spans="1:4" ht="15.75" thickBot="1" x14ac:dyDescent="0.3">
      <c r="A10" s="29" t="s">
        <v>90</v>
      </c>
      <c r="B10" s="37">
        <v>1921.5</v>
      </c>
      <c r="C10" s="29" t="s">
        <v>4</v>
      </c>
      <c r="D10" s="37">
        <v>1281</v>
      </c>
    </row>
    <row r="11" spans="1:4" ht="15.75" thickBot="1" x14ac:dyDescent="0.3">
      <c r="A11" s="29" t="s">
        <v>91</v>
      </c>
      <c r="B11" s="37">
        <v>10661.24</v>
      </c>
      <c r="C11" s="29" t="s">
        <v>4</v>
      </c>
      <c r="D11" s="37">
        <v>5125.6000000000004</v>
      </c>
    </row>
    <row r="12" spans="1:4" ht="15.75" thickBot="1" x14ac:dyDescent="0.3">
      <c r="A12" s="29" t="s">
        <v>111</v>
      </c>
      <c r="B12" s="37">
        <v>710.85</v>
      </c>
      <c r="C12" s="29" t="s">
        <v>4</v>
      </c>
      <c r="D12" s="37">
        <v>1.5</v>
      </c>
    </row>
    <row r="13" spans="1:4" ht="15.75" thickBot="1" x14ac:dyDescent="0.3">
      <c r="A13" s="29" t="s">
        <v>112</v>
      </c>
      <c r="B13" s="37">
        <v>229.83</v>
      </c>
      <c r="C13" s="29" t="s">
        <v>50</v>
      </c>
      <c r="D13" s="37">
        <v>1</v>
      </c>
    </row>
    <row r="14" spans="1:4" ht="15.75" thickBot="1" x14ac:dyDescent="0.3">
      <c r="A14" s="29" t="s">
        <v>33</v>
      </c>
      <c r="B14" s="37">
        <v>4856.16</v>
      </c>
      <c r="C14" s="29" t="s">
        <v>30</v>
      </c>
      <c r="D14" s="37">
        <v>6</v>
      </c>
    </row>
    <row r="15" spans="1:4" ht="15.75" thickBot="1" x14ac:dyDescent="0.3">
      <c r="A15" s="29" t="s">
        <v>113</v>
      </c>
      <c r="B15" s="37">
        <v>4358.4399999999996</v>
      </c>
      <c r="C15" s="29" t="s">
        <v>114</v>
      </c>
      <c r="D15" s="37">
        <v>4</v>
      </c>
    </row>
    <row r="16" spans="1:4" ht="15.75" thickBot="1" x14ac:dyDescent="0.3">
      <c r="A16" s="29" t="s">
        <v>49</v>
      </c>
      <c r="B16" s="37">
        <v>7781.2</v>
      </c>
      <c r="C16" s="29" t="s">
        <v>50</v>
      </c>
      <c r="D16" s="37">
        <v>98</v>
      </c>
    </row>
    <row r="17" spans="1:4" ht="15.75" thickBot="1" x14ac:dyDescent="0.3">
      <c r="A17" s="29" t="s">
        <v>51</v>
      </c>
      <c r="B17" s="37">
        <v>186.91</v>
      </c>
      <c r="C17" s="29" t="s">
        <v>50</v>
      </c>
      <c r="D17" s="37">
        <v>1</v>
      </c>
    </row>
    <row r="18" spans="1:4" ht="15.75" thickBot="1" x14ac:dyDescent="0.3">
      <c r="A18" s="29" t="s">
        <v>51</v>
      </c>
      <c r="B18" s="37">
        <v>407.84</v>
      </c>
      <c r="C18" s="29" t="s">
        <v>50</v>
      </c>
      <c r="D18" s="37">
        <v>1</v>
      </c>
    </row>
    <row r="19" spans="1:4" ht="15.75" thickBot="1" x14ac:dyDescent="0.3">
      <c r="A19" s="29" t="s">
        <v>115</v>
      </c>
      <c r="B19" s="37">
        <v>1323.24</v>
      </c>
      <c r="C19" s="29" t="s">
        <v>50</v>
      </c>
      <c r="D19" s="37">
        <v>6</v>
      </c>
    </row>
    <row r="20" spans="1:4" ht="15.75" thickBot="1" x14ac:dyDescent="0.3">
      <c r="A20" s="29" t="s">
        <v>52</v>
      </c>
      <c r="B20" s="37">
        <v>668.46</v>
      </c>
      <c r="C20" s="29" t="s">
        <v>50</v>
      </c>
      <c r="D20" s="37">
        <v>3</v>
      </c>
    </row>
    <row r="21" spans="1:4" ht="15.75" thickBot="1" x14ac:dyDescent="0.3">
      <c r="A21" s="29" t="s">
        <v>53</v>
      </c>
      <c r="B21" s="37">
        <v>922.44</v>
      </c>
      <c r="C21" s="29" t="s">
        <v>50</v>
      </c>
      <c r="D21" s="37">
        <v>4</v>
      </c>
    </row>
    <row r="22" spans="1:4" ht="15.75" thickBot="1" x14ac:dyDescent="0.3">
      <c r="A22" s="29" t="s">
        <v>100</v>
      </c>
      <c r="B22" s="37">
        <v>386378.69</v>
      </c>
      <c r="C22" s="29" t="s">
        <v>4</v>
      </c>
      <c r="D22" s="37">
        <v>2.95</v>
      </c>
    </row>
    <row r="23" spans="1:4" ht="15.75" thickBot="1" x14ac:dyDescent="0.3">
      <c r="A23" s="29" t="s">
        <v>100</v>
      </c>
      <c r="B23" s="44">
        <v>181000.83</v>
      </c>
      <c r="C23" s="29" t="s">
        <v>102</v>
      </c>
      <c r="D23" s="37">
        <v>1</v>
      </c>
    </row>
    <row r="24" spans="1:4" ht="15.75" thickBot="1" x14ac:dyDescent="0.3">
      <c r="A24" s="29" t="s">
        <v>54</v>
      </c>
      <c r="B24" s="37">
        <v>4000</v>
      </c>
      <c r="C24" s="29" t="s">
        <v>55</v>
      </c>
      <c r="D24" s="37">
        <v>40</v>
      </c>
    </row>
    <row r="25" spans="1:4" ht="15.75" thickBot="1" x14ac:dyDescent="0.3">
      <c r="A25" s="29" t="s">
        <v>116</v>
      </c>
      <c r="B25" s="37">
        <v>2333.66</v>
      </c>
      <c r="C25" s="29" t="s">
        <v>50</v>
      </c>
      <c r="D25" s="37">
        <v>7</v>
      </c>
    </row>
    <row r="26" spans="1:4" ht="15.75" thickBot="1" x14ac:dyDescent="0.3">
      <c r="A26" s="29" t="s">
        <v>101</v>
      </c>
      <c r="B26" s="37">
        <v>1543.87</v>
      </c>
      <c r="C26" s="29" t="s">
        <v>102</v>
      </c>
      <c r="D26" s="37">
        <v>1</v>
      </c>
    </row>
    <row r="27" spans="1:4" ht="15.75" thickBot="1" x14ac:dyDescent="0.3">
      <c r="A27" s="29" t="s">
        <v>96</v>
      </c>
      <c r="B27" s="37">
        <v>981.24</v>
      </c>
      <c r="C27" s="29" t="s">
        <v>4</v>
      </c>
      <c r="D27" s="37">
        <v>57720</v>
      </c>
    </row>
    <row r="28" spans="1:4" ht="15.75" thickBot="1" x14ac:dyDescent="0.3">
      <c r="A28" s="29" t="s">
        <v>76</v>
      </c>
      <c r="B28" s="37">
        <v>981.24</v>
      </c>
      <c r="C28" s="29" t="s">
        <v>4</v>
      </c>
      <c r="D28" s="37">
        <v>57720</v>
      </c>
    </row>
    <row r="29" spans="1:4" ht="15.75" thickBot="1" x14ac:dyDescent="0.3">
      <c r="A29" s="29" t="s">
        <v>56</v>
      </c>
      <c r="B29" s="37">
        <v>1680.38</v>
      </c>
      <c r="C29" s="29" t="s">
        <v>6</v>
      </c>
      <c r="D29" s="37">
        <v>13</v>
      </c>
    </row>
    <row r="30" spans="1:4" ht="15.75" thickBot="1" x14ac:dyDescent="0.3">
      <c r="A30" s="29" t="s">
        <v>103</v>
      </c>
      <c r="B30" s="37">
        <v>1525.72</v>
      </c>
      <c r="C30" s="29" t="s">
        <v>102</v>
      </c>
      <c r="D30" s="37">
        <v>4</v>
      </c>
    </row>
    <row r="31" spans="1:4" ht="15.75" thickBot="1" x14ac:dyDescent="0.3">
      <c r="A31" s="29" t="s">
        <v>104</v>
      </c>
      <c r="B31" s="37">
        <v>1594.32</v>
      </c>
      <c r="C31" s="29" t="s">
        <v>50</v>
      </c>
      <c r="D31" s="37">
        <v>8</v>
      </c>
    </row>
    <row r="32" spans="1:4" ht="15.75" thickBot="1" x14ac:dyDescent="0.3">
      <c r="A32" s="29" t="s">
        <v>34</v>
      </c>
      <c r="B32" s="37">
        <v>2508.48</v>
      </c>
      <c r="C32" s="29" t="s">
        <v>6</v>
      </c>
      <c r="D32" s="37">
        <v>18</v>
      </c>
    </row>
    <row r="33" spans="1:4" ht="15.75" thickBot="1" x14ac:dyDescent="0.3">
      <c r="A33" s="29" t="s">
        <v>117</v>
      </c>
      <c r="B33" s="37">
        <v>612.5</v>
      </c>
      <c r="C33" s="29" t="s">
        <v>50</v>
      </c>
      <c r="D33" s="37">
        <v>5</v>
      </c>
    </row>
    <row r="34" spans="1:4" ht="15.75" thickBot="1" x14ac:dyDescent="0.3">
      <c r="A34" s="29" t="s">
        <v>39</v>
      </c>
      <c r="B34" s="37">
        <v>2802</v>
      </c>
      <c r="C34" s="29" t="s">
        <v>50</v>
      </c>
      <c r="D34" s="37">
        <v>60</v>
      </c>
    </row>
    <row r="35" spans="1:4" ht="15.75" thickBot="1" x14ac:dyDescent="0.3">
      <c r="A35" s="29" t="s">
        <v>118</v>
      </c>
      <c r="B35" s="37">
        <v>214.17</v>
      </c>
      <c r="C35" s="29" t="s">
        <v>50</v>
      </c>
      <c r="D35" s="37">
        <v>1</v>
      </c>
    </row>
    <row r="36" spans="1:4" ht="15.75" thickBot="1" x14ac:dyDescent="0.3">
      <c r="A36" s="29" t="s">
        <v>35</v>
      </c>
      <c r="B36" s="37">
        <v>2069.96</v>
      </c>
      <c r="C36" s="29" t="s">
        <v>50</v>
      </c>
      <c r="D36" s="37">
        <v>2</v>
      </c>
    </row>
    <row r="37" spans="1:4" ht="15.75" thickBot="1" x14ac:dyDescent="0.3">
      <c r="A37" s="29" t="s">
        <v>57</v>
      </c>
      <c r="B37" s="37">
        <v>607.24</v>
      </c>
      <c r="C37" s="29" t="s">
        <v>6</v>
      </c>
      <c r="D37" s="37">
        <v>1</v>
      </c>
    </row>
    <row r="38" spans="1:4" ht="15.75" thickBot="1" x14ac:dyDescent="0.3">
      <c r="A38" s="29" t="s">
        <v>97</v>
      </c>
      <c r="B38" s="37">
        <v>1023.82</v>
      </c>
      <c r="C38" s="29" t="s">
        <v>50</v>
      </c>
      <c r="D38" s="37">
        <v>2</v>
      </c>
    </row>
    <row r="39" spans="1:4" ht="15.75" thickBot="1" x14ac:dyDescent="0.3">
      <c r="A39" s="29" t="s">
        <v>119</v>
      </c>
      <c r="B39" s="37">
        <v>687.38</v>
      </c>
      <c r="C39" s="29" t="s">
        <v>4</v>
      </c>
      <c r="D39" s="37">
        <v>1</v>
      </c>
    </row>
    <row r="40" spans="1:4" ht="15.75" thickBot="1" x14ac:dyDescent="0.3">
      <c r="A40" s="29" t="s">
        <v>105</v>
      </c>
      <c r="B40" s="37">
        <v>280.05</v>
      </c>
      <c r="C40" s="29" t="s">
        <v>106</v>
      </c>
      <c r="D40" s="37">
        <v>0.01</v>
      </c>
    </row>
    <row r="41" spans="1:4" ht="15.75" thickBot="1" x14ac:dyDescent="0.3">
      <c r="A41" s="29" t="s">
        <v>107</v>
      </c>
      <c r="B41" s="37">
        <v>821.48</v>
      </c>
      <c r="C41" s="29" t="s">
        <v>50</v>
      </c>
      <c r="D41" s="37">
        <v>4</v>
      </c>
    </row>
    <row r="42" spans="1:4" ht="15.75" thickBot="1" x14ac:dyDescent="0.3">
      <c r="A42" s="29" t="s">
        <v>108</v>
      </c>
      <c r="B42" s="37">
        <v>1389</v>
      </c>
      <c r="C42" s="29" t="s">
        <v>30</v>
      </c>
      <c r="D42" s="37">
        <v>2</v>
      </c>
    </row>
    <row r="43" spans="1:4" ht="15.75" thickBot="1" x14ac:dyDescent="0.3">
      <c r="A43" s="29" t="s">
        <v>59</v>
      </c>
      <c r="B43" s="37">
        <v>2679.95</v>
      </c>
      <c r="C43" s="29" t="s">
        <v>4</v>
      </c>
      <c r="D43" s="37">
        <v>3.6</v>
      </c>
    </row>
    <row r="44" spans="1:4" ht="15.75" thickBot="1" x14ac:dyDescent="0.3">
      <c r="A44" s="29" t="s">
        <v>94</v>
      </c>
      <c r="B44" s="37">
        <v>52525.2</v>
      </c>
      <c r="C44" s="29" t="s">
        <v>6</v>
      </c>
      <c r="D44" s="37">
        <v>57720</v>
      </c>
    </row>
    <row r="45" spans="1:4" ht="15.75" thickBot="1" x14ac:dyDescent="0.3">
      <c r="A45" s="29" t="s">
        <v>95</v>
      </c>
      <c r="B45" s="37">
        <v>55411.199999999997</v>
      </c>
      <c r="C45" s="29" t="s">
        <v>4</v>
      </c>
      <c r="D45" s="37">
        <v>57720</v>
      </c>
    </row>
    <row r="46" spans="1:4" ht="15.75" thickBot="1" x14ac:dyDescent="0.3">
      <c r="A46" s="29" t="s">
        <v>74</v>
      </c>
      <c r="B46" s="37">
        <v>50505</v>
      </c>
      <c r="C46" s="29" t="s">
        <v>4</v>
      </c>
      <c r="D46" s="37">
        <v>57720</v>
      </c>
    </row>
    <row r="47" spans="1:4" ht="15.75" thickBot="1" x14ac:dyDescent="0.3">
      <c r="A47" s="29" t="s">
        <v>75</v>
      </c>
      <c r="B47" s="37">
        <v>52871.519999999997</v>
      </c>
      <c r="C47" s="29" t="s">
        <v>4</v>
      </c>
      <c r="D47" s="37">
        <v>57720</v>
      </c>
    </row>
    <row r="48" spans="1:4" ht="15.75" thickBot="1" x14ac:dyDescent="0.3">
      <c r="A48" s="29" t="s">
        <v>92</v>
      </c>
      <c r="B48" s="37">
        <v>233766</v>
      </c>
      <c r="C48" s="29" t="s">
        <v>4</v>
      </c>
      <c r="D48" s="37">
        <v>57720</v>
      </c>
    </row>
    <row r="49" spans="1:4" ht="15.75" thickBot="1" x14ac:dyDescent="0.3">
      <c r="A49" s="29" t="s">
        <v>93</v>
      </c>
      <c r="B49" s="37">
        <v>240115.20000000001</v>
      </c>
      <c r="C49" s="29" t="s">
        <v>4</v>
      </c>
      <c r="D49" s="37">
        <v>57720</v>
      </c>
    </row>
    <row r="50" spans="1:4" ht="15.75" thickBot="1" x14ac:dyDescent="0.3">
      <c r="A50" s="29" t="s">
        <v>81</v>
      </c>
      <c r="B50" s="37">
        <v>102163.69</v>
      </c>
      <c r="C50" s="29" t="s">
        <v>4</v>
      </c>
      <c r="D50" s="37">
        <v>57719.6</v>
      </c>
    </row>
    <row r="51" spans="1:4" ht="15.75" thickBot="1" x14ac:dyDescent="0.3">
      <c r="A51" s="29" t="s">
        <v>82</v>
      </c>
      <c r="B51" s="37">
        <v>117743.5</v>
      </c>
      <c r="C51" s="29" t="s">
        <v>4</v>
      </c>
      <c r="D51" s="37">
        <v>57717.4</v>
      </c>
    </row>
    <row r="52" spans="1:4" ht="15.75" thickBot="1" x14ac:dyDescent="0.3">
      <c r="A52" s="29" t="s">
        <v>98</v>
      </c>
      <c r="B52" s="37">
        <v>107358.46</v>
      </c>
      <c r="C52" s="29" t="s">
        <v>4</v>
      </c>
      <c r="D52" s="37">
        <v>57719.6</v>
      </c>
    </row>
    <row r="53" spans="1:4" ht="15.75" thickBot="1" x14ac:dyDescent="0.3">
      <c r="A53" s="29" t="s">
        <v>99</v>
      </c>
      <c r="B53" s="37">
        <v>121206.54</v>
      </c>
      <c r="C53" s="29" t="s">
        <v>4</v>
      </c>
      <c r="D53" s="37">
        <v>57717.4</v>
      </c>
    </row>
    <row r="54" spans="1:4" ht="15.75" thickBot="1" x14ac:dyDescent="0.3">
      <c r="A54" s="29" t="s">
        <v>60</v>
      </c>
      <c r="B54" s="37">
        <v>7980.28</v>
      </c>
      <c r="C54" s="29" t="s">
        <v>30</v>
      </c>
      <c r="D54" s="37">
        <v>11</v>
      </c>
    </row>
    <row r="55" spans="1:4" ht="15.75" thickBot="1" x14ac:dyDescent="0.3">
      <c r="A55" s="29" t="s">
        <v>72</v>
      </c>
      <c r="B55" s="37">
        <v>227994</v>
      </c>
      <c r="C55" s="29" t="s">
        <v>6</v>
      </c>
      <c r="D55" s="37">
        <v>57720</v>
      </c>
    </row>
    <row r="56" spans="1:4" ht="15.75" thickBot="1" x14ac:dyDescent="0.3">
      <c r="A56" s="29" t="s">
        <v>73</v>
      </c>
      <c r="B56" s="37">
        <v>237806.4</v>
      </c>
      <c r="C56" s="29" t="s">
        <v>4</v>
      </c>
      <c r="D56" s="37">
        <v>57720</v>
      </c>
    </row>
    <row r="57" spans="1:4" ht="15.75" thickBot="1" x14ac:dyDescent="0.3">
      <c r="A57" s="29" t="s">
        <v>120</v>
      </c>
      <c r="B57" s="37">
        <v>250.09</v>
      </c>
      <c r="C57" s="29" t="s">
        <v>50</v>
      </c>
      <c r="D57" s="37">
        <v>1</v>
      </c>
    </row>
    <row r="58" spans="1:4" ht="15.75" thickBot="1" x14ac:dyDescent="0.3">
      <c r="A58" s="29" t="s">
        <v>121</v>
      </c>
      <c r="B58" s="37">
        <v>115857</v>
      </c>
      <c r="C58" s="29" t="s">
        <v>122</v>
      </c>
      <c r="D58" s="37">
        <v>1</v>
      </c>
    </row>
    <row r="59" spans="1:4" ht="15.75" thickBot="1" x14ac:dyDescent="0.3">
      <c r="A59" s="29" t="s">
        <v>123</v>
      </c>
      <c r="B59" s="37">
        <v>5797.2</v>
      </c>
      <c r="C59" s="29" t="s">
        <v>50</v>
      </c>
      <c r="D59" s="37">
        <v>30</v>
      </c>
    </row>
    <row r="60" spans="1:4" ht="15.75" thickBot="1" x14ac:dyDescent="0.3">
      <c r="A60" s="29" t="s">
        <v>36</v>
      </c>
      <c r="B60" s="37">
        <v>240.9</v>
      </c>
      <c r="C60" s="29" t="s">
        <v>50</v>
      </c>
      <c r="D60" s="37">
        <v>1</v>
      </c>
    </row>
    <row r="61" spans="1:4" ht="15.75" thickBot="1" x14ac:dyDescent="0.3">
      <c r="A61" s="29" t="s">
        <v>61</v>
      </c>
      <c r="B61" s="37">
        <v>6197.1</v>
      </c>
      <c r="C61" s="29" t="s">
        <v>5</v>
      </c>
      <c r="D61" s="37">
        <v>6</v>
      </c>
    </row>
    <row r="62" spans="1:4" ht="15.75" thickBot="1" x14ac:dyDescent="0.3">
      <c r="A62" s="29" t="s">
        <v>61</v>
      </c>
      <c r="B62" s="37">
        <v>1032.8499999999999</v>
      </c>
      <c r="C62" s="29" t="s">
        <v>5</v>
      </c>
      <c r="D62" s="37">
        <v>1</v>
      </c>
    </row>
    <row r="63" spans="1:4" ht="15.75" thickBot="1" x14ac:dyDescent="0.3">
      <c r="A63" s="29" t="s">
        <v>124</v>
      </c>
      <c r="B63" s="37">
        <v>435.97</v>
      </c>
      <c r="C63" s="29" t="s">
        <v>50</v>
      </c>
      <c r="D63" s="37">
        <v>1</v>
      </c>
    </row>
    <row r="64" spans="1:4" ht="15.75" thickBot="1" x14ac:dyDescent="0.3">
      <c r="A64" s="29" t="s">
        <v>125</v>
      </c>
      <c r="B64" s="37">
        <v>726.2</v>
      </c>
      <c r="C64" s="29" t="s">
        <v>50</v>
      </c>
      <c r="D64" s="37">
        <v>2</v>
      </c>
    </row>
    <row r="65" spans="1:5" ht="15.75" thickBot="1" x14ac:dyDescent="0.3">
      <c r="A65" s="29" t="s">
        <v>109</v>
      </c>
      <c r="B65" s="37">
        <v>171.34</v>
      </c>
      <c r="C65" s="29" t="s">
        <v>50</v>
      </c>
      <c r="D65" s="37">
        <v>1</v>
      </c>
    </row>
    <row r="66" spans="1:5" ht="15.75" thickBot="1" x14ac:dyDescent="0.3">
      <c r="A66" s="29" t="s">
        <v>126</v>
      </c>
      <c r="B66" s="37">
        <v>1785.87</v>
      </c>
      <c r="C66" s="29" t="s">
        <v>50</v>
      </c>
      <c r="D66" s="37">
        <v>1</v>
      </c>
    </row>
    <row r="67" spans="1:5" ht="15.75" thickBot="1" x14ac:dyDescent="0.3">
      <c r="A67" s="29" t="s">
        <v>127</v>
      </c>
      <c r="B67" s="37">
        <v>7896.69</v>
      </c>
      <c r="C67" s="29" t="s">
        <v>6</v>
      </c>
      <c r="D67" s="37">
        <v>1.8</v>
      </c>
    </row>
    <row r="68" spans="1:5" ht="15.75" thickBot="1" x14ac:dyDescent="0.3">
      <c r="A68" s="29" t="s">
        <v>62</v>
      </c>
      <c r="B68" s="37">
        <v>684.05</v>
      </c>
      <c r="C68" s="29" t="s">
        <v>5</v>
      </c>
      <c r="D68" s="37">
        <v>5</v>
      </c>
    </row>
    <row r="69" spans="1:5" ht="15.75" thickBot="1" x14ac:dyDescent="0.3">
      <c r="A69" s="29" t="s">
        <v>86</v>
      </c>
      <c r="B69" s="37">
        <v>5772</v>
      </c>
      <c r="C69" s="29" t="s">
        <v>4</v>
      </c>
      <c r="D69" s="37">
        <v>57720</v>
      </c>
    </row>
    <row r="70" spans="1:5" ht="15.75" thickBot="1" x14ac:dyDescent="0.3">
      <c r="A70" s="29" t="s">
        <v>87</v>
      </c>
      <c r="B70" s="37">
        <v>5772</v>
      </c>
      <c r="C70" s="29" t="s">
        <v>4</v>
      </c>
      <c r="D70" s="37">
        <v>57720</v>
      </c>
    </row>
    <row r="71" spans="1:5" ht="15.75" thickBot="1" x14ac:dyDescent="0.3">
      <c r="A71" s="29" t="s">
        <v>88</v>
      </c>
      <c r="B71" s="37">
        <v>288600</v>
      </c>
      <c r="C71" s="29" t="s">
        <v>4</v>
      </c>
      <c r="D71" s="37">
        <v>57720</v>
      </c>
    </row>
    <row r="72" spans="1:5" ht="15.75" thickBot="1" x14ac:dyDescent="0.3">
      <c r="A72" s="29" t="s">
        <v>89</v>
      </c>
      <c r="B72" s="37">
        <v>120634.8</v>
      </c>
      <c r="C72" s="29" t="s">
        <v>4</v>
      </c>
      <c r="D72" s="37">
        <v>57720</v>
      </c>
    </row>
    <row r="73" spans="1:5" ht="15.75" thickBot="1" x14ac:dyDescent="0.3">
      <c r="A73" s="29" t="s">
        <v>37</v>
      </c>
      <c r="B73" s="37">
        <v>173.86</v>
      </c>
      <c r="C73" s="29" t="s">
        <v>5</v>
      </c>
      <c r="D73" s="37">
        <v>2</v>
      </c>
    </row>
    <row r="74" spans="1:5" ht="15.75" thickBot="1" x14ac:dyDescent="0.3">
      <c r="A74" s="29" t="s">
        <v>128</v>
      </c>
      <c r="B74" s="37">
        <v>1409.1</v>
      </c>
      <c r="C74" s="29" t="s">
        <v>6</v>
      </c>
      <c r="D74" s="37">
        <v>6</v>
      </c>
    </row>
    <row r="75" spans="1:5" ht="15.75" thickBot="1" x14ac:dyDescent="0.3">
      <c r="A75" s="29" t="s">
        <v>129</v>
      </c>
      <c r="B75" s="37">
        <v>559.66999999999996</v>
      </c>
      <c r="C75" s="29" t="s">
        <v>50</v>
      </c>
      <c r="D75" s="37">
        <v>1</v>
      </c>
    </row>
    <row r="76" spans="1:5" ht="15.75" thickBot="1" x14ac:dyDescent="0.3">
      <c r="A76" s="29" t="s">
        <v>110</v>
      </c>
      <c r="B76" s="37">
        <v>1117.43</v>
      </c>
      <c r="C76" s="29" t="s">
        <v>50</v>
      </c>
      <c r="D76" s="37">
        <v>1</v>
      </c>
    </row>
    <row r="77" spans="1:5" ht="15.75" thickBot="1" x14ac:dyDescent="0.3">
      <c r="A77" s="29" t="s">
        <v>130</v>
      </c>
      <c r="B77" s="37">
        <v>521.12</v>
      </c>
      <c r="C77" s="29" t="s">
        <v>131</v>
      </c>
      <c r="D77" s="37">
        <v>1</v>
      </c>
    </row>
    <row r="78" spans="1:5" ht="15.75" thickBot="1" x14ac:dyDescent="0.3">
      <c r="A78" s="29" t="s">
        <v>136</v>
      </c>
      <c r="B78" s="37">
        <v>100654.2</v>
      </c>
      <c r="C78" s="29" t="s">
        <v>131</v>
      </c>
      <c r="D78" s="37">
        <v>0.2</v>
      </c>
      <c r="E78" s="27" t="s">
        <v>138</v>
      </c>
    </row>
    <row r="79" spans="1:5" ht="15.75" thickBot="1" x14ac:dyDescent="0.3">
      <c r="A79" s="29" t="s">
        <v>132</v>
      </c>
      <c r="B79" s="37">
        <v>132965</v>
      </c>
      <c r="C79" s="29" t="s">
        <v>131</v>
      </c>
      <c r="D79" s="37">
        <v>1</v>
      </c>
    </row>
    <row r="80" spans="1:5" ht="15.75" thickBot="1" x14ac:dyDescent="0.3">
      <c r="A80" s="29" t="s">
        <v>63</v>
      </c>
      <c r="B80" s="37">
        <v>1182.5</v>
      </c>
      <c r="C80" s="29" t="s">
        <v>58</v>
      </c>
      <c r="D80" s="37">
        <v>2.5</v>
      </c>
    </row>
    <row r="81" spans="1:4" ht="15.75" thickBot="1" x14ac:dyDescent="0.3">
      <c r="A81" s="29" t="s">
        <v>64</v>
      </c>
      <c r="B81" s="37">
        <v>1437</v>
      </c>
      <c r="C81" s="29" t="s">
        <v>65</v>
      </c>
      <c r="D81" s="37">
        <v>3</v>
      </c>
    </row>
    <row r="82" spans="1:4" ht="15.75" thickBot="1" x14ac:dyDescent="0.3">
      <c r="A82" s="29"/>
      <c r="B82" s="39">
        <f>SUM(B6:B81)</f>
        <v>3090327.72</v>
      </c>
      <c r="C82" s="29"/>
      <c r="D82" s="37"/>
    </row>
    <row r="83" spans="1:4" x14ac:dyDescent="0.25">
      <c r="C83" s="50" t="s">
        <v>140</v>
      </c>
    </row>
    <row r="84" spans="1:4" x14ac:dyDescent="0.25">
      <c r="A84" s="49" t="s">
        <v>139</v>
      </c>
      <c r="C84" s="27">
        <v>2909326.89</v>
      </c>
    </row>
    <row r="85" spans="1:4" x14ac:dyDescent="0.25">
      <c r="A85" s="27">
        <v>3405971.8533333335</v>
      </c>
      <c r="C85" s="40">
        <f>C84+B23</f>
        <v>3090327.72</v>
      </c>
    </row>
    <row r="86" spans="1:4" x14ac:dyDescent="0.25">
      <c r="A86" s="27">
        <v>416298.33333333337</v>
      </c>
    </row>
    <row r="87" spans="1:4" x14ac:dyDescent="0.25">
      <c r="A87" s="48">
        <f>A85-A86+B78</f>
        <v>3090327.72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скорректир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2019-02-27T05:34:49Z</cp:lastPrinted>
  <dcterms:created xsi:type="dcterms:W3CDTF">2016-03-18T02:51:51Z</dcterms:created>
  <dcterms:modified xsi:type="dcterms:W3CDTF">2021-03-10T04:32:52Z</dcterms:modified>
</cp:coreProperties>
</file>