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 activeTab="1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Лист1!$A$1:$E$106</definedName>
  </definedNames>
  <calcPr calcId="145621"/>
</workbook>
</file>

<file path=xl/calcChain.xml><?xml version="1.0" encoding="utf-8"?>
<calcChain xmlns="http://schemas.openxmlformats.org/spreadsheetml/2006/main">
  <c r="C59" i="1" l="1"/>
  <c r="C42" i="1"/>
  <c r="C41" i="1"/>
  <c r="C75" i="1"/>
  <c r="C74" i="1"/>
  <c r="C46" i="1"/>
  <c r="C100" i="1"/>
  <c r="C99" i="1"/>
  <c r="C94" i="1" s="1"/>
  <c r="C48" i="1" l="1"/>
  <c r="B83" i="1"/>
  <c r="B84" i="1"/>
  <c r="B85" i="1"/>
  <c r="B86" i="1"/>
  <c r="B87" i="1"/>
  <c r="C87" i="1"/>
  <c r="B90" i="1"/>
  <c r="C90" i="1"/>
  <c r="C22" i="1"/>
  <c r="C9" i="1"/>
  <c r="C8" i="1" s="1"/>
  <c r="C14" i="1" s="1"/>
  <c r="C7" i="1"/>
  <c r="C31" i="1"/>
  <c r="C24" i="1"/>
  <c r="C19" i="1"/>
  <c r="C16" i="1"/>
  <c r="C102" i="1"/>
  <c r="C101" i="1" s="1"/>
  <c r="C103" i="1" l="1"/>
  <c r="B102" i="1"/>
  <c r="B94" i="1"/>
  <c r="B93" i="1"/>
  <c r="B48" i="1"/>
  <c r="C104" i="1" l="1"/>
  <c r="C105" i="1" s="1"/>
  <c r="C106" i="1" s="1"/>
  <c r="F103" i="1"/>
  <c r="B22" i="1"/>
  <c r="B19" i="1"/>
  <c r="B16" i="1"/>
  <c r="B103" i="1" l="1"/>
</calcChain>
</file>

<file path=xl/sharedStrings.xml><?xml version="1.0" encoding="utf-8"?>
<sst xmlns="http://schemas.openxmlformats.org/spreadsheetml/2006/main" count="320" uniqueCount="176">
  <si>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</si>
  <si>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</si>
  <si>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</si>
  <si>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</si>
  <si>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</si>
  <si>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</si>
  <si>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</si>
  <si>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</si>
  <si>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</si>
  <si>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</si>
  <si>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</si>
  <si>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</si>
  <si>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</si>
  <si>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</si>
  <si>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</si>
  <si>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</si>
  <si>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</si>
  <si>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</si>
  <si>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</si>
  <si>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</si>
  <si>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</si>
  <si>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</si>
  <si>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</si>
  <si>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</si>
  <si>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</si>
  <si>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</si>
  <si>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</si>
  <si>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</si>
  <si>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</si>
  <si>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Устранение свищей хомутами</t>
  </si>
  <si>
    <t>Закрытие и открытие стояков</t>
  </si>
  <si>
    <t>1 стояк</t>
  </si>
  <si>
    <t>Ремонт дверных полотен</t>
  </si>
  <si>
    <t>Смена труб канализации д. 100</t>
  </si>
  <si>
    <t>осмотр подвала</t>
  </si>
  <si>
    <t>раз</t>
  </si>
  <si>
    <t>Адрес: ул. Баргузинская, д. 17</t>
  </si>
  <si>
    <t xml:space="preserve">Ткаченко В.Г. </t>
  </si>
  <si>
    <t>прочистка канализационной сети дворовой</t>
  </si>
  <si>
    <t>Очистка канализационной сети</t>
  </si>
  <si>
    <t>выезд</t>
  </si>
  <si>
    <t>Выезд а/машины по заявке</t>
  </si>
  <si>
    <t>Кол-во</t>
  </si>
  <si>
    <t>Ед.изм</t>
  </si>
  <si>
    <t>Сумма</t>
  </si>
  <si>
    <t>Наименование работ</t>
  </si>
  <si>
    <t>Дорошкевич Е.Н.</t>
  </si>
  <si>
    <t>Лямзина С.М.</t>
  </si>
  <si>
    <t>Доходы по дому:</t>
  </si>
  <si>
    <t>15. Прочая работа (услуга)</t>
  </si>
  <si>
    <t>Расходы по снятию показаний с ИПУ по электроэнергии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</si>
  <si>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</si>
  <si>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</si>
  <si>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</t>
  </si>
  <si>
    <t>Гор. вода потр.при содер.общего имущ-ва  в МКД 3,4</t>
  </si>
  <si>
    <t>Замена электрической лампы накаливания</t>
  </si>
  <si>
    <t>шт.</t>
  </si>
  <si>
    <t>Замена электропатрона с материалами при закрытой а</t>
  </si>
  <si>
    <t>Изготовление и установка скамьи со спинкой в дерев</t>
  </si>
  <si>
    <t>Организация мест накоп.ртуть сод-х ламп 3,4 кв. 20</t>
  </si>
  <si>
    <t>Освещение подвала</t>
  </si>
  <si>
    <t>Осмотр сантех. оборудования</t>
  </si>
  <si>
    <t>Пролив фановой трубы водой (очистка от льда)</t>
  </si>
  <si>
    <t>Прочистка вентиляции</t>
  </si>
  <si>
    <t>Прочистка канализационной сети дворовой</t>
  </si>
  <si>
    <t>Ремонт чердачного люка</t>
  </si>
  <si>
    <t>Ремонт чердачного люка с установкой навесов</t>
  </si>
  <si>
    <t>Ремонт шиферной кровли</t>
  </si>
  <si>
    <t>Смена вентиля до 20 мм</t>
  </si>
  <si>
    <t>Смена вентиля до 20 мм. (с материалом)</t>
  </si>
  <si>
    <t>Смена задвижек д.100</t>
  </si>
  <si>
    <t>Смена задвижек д.50</t>
  </si>
  <si>
    <t>Смена задвижек д.80</t>
  </si>
  <si>
    <t>Смена стекл</t>
  </si>
  <si>
    <t>Смена труб канализации д. 50</t>
  </si>
  <si>
    <t>Смена труб канализации д.100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</si>
  <si>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</si>
  <si>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</si>
  <si>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</si>
  <si>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</si>
  <si>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</si>
  <si>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</si>
  <si>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</si>
  <si>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</si>
  <si>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</si>
  <si>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</si>
  <si>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светильников с датчиком на движение</t>
  </si>
  <si>
    <t>Утепление вентпродухов изовером и монтажной пеной</t>
  </si>
  <si>
    <t>Фасонные части: патрубок компенсационный 110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</si>
  <si>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</si>
  <si>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</si>
  <si>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</si>
  <si>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замена муфты</t>
  </si>
  <si>
    <t>навеска замка</t>
  </si>
  <si>
    <t>ремонт подъезда № 4</t>
  </si>
  <si>
    <t>подъезд</t>
  </si>
  <si>
    <t>ремонт хоккейной коробки</t>
  </si>
  <si>
    <t>сброс воздуха со стояков отопления</t>
  </si>
  <si>
    <t>устройство отбойников</t>
  </si>
  <si>
    <t>Панков А.В.</t>
  </si>
  <si>
    <t>руб.</t>
  </si>
  <si>
    <t>20. Штраф ГЖИ (Баргузинская, 17 кв. 40)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</si>
  <si>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</si>
  <si>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</si>
  <si>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</si>
  <si>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</si>
  <si>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 xml:space="preserve">Всего доходов на дому за 2020 г. </t>
  </si>
  <si>
    <t>Всего расходов по дому с НДС за 2020 г.</t>
  </si>
  <si>
    <t>Всего расходов по дому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</si>
  <si>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</si>
  <si>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</si>
  <si>
    <t>Уборка придомовой территории 1,2 кв. 2020 г. К=0,8</t>
  </si>
  <si>
    <t>Уборка придомовой территории 3,4 кв. 2020 г. К=0,6;0,8</t>
  </si>
  <si>
    <t>Уборка МОП 1,2 кв. 2020 г. К=0,8</t>
  </si>
  <si>
    <t>Уборка МОП 3,4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</si>
  <si>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</si>
  <si>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</si>
  <si>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</si>
  <si>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</si>
  <si>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</si>
  <si>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</si>
  <si>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</si>
  <si>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Содержание ДРС 1,2 кв. 2020 г. коэф. 0,8</t>
  </si>
  <si>
    <t>Содержание ДРС 3,4 кв. 2020 г. коэф.0,8;0,85;0,9;1</t>
  </si>
  <si>
    <t>Тех.обслуживание ГО К=0,6;0,8;0,85;0,9;1 (1,2 кв. 2020 г.)</t>
  </si>
  <si>
    <t>Тех.обслуживание ГО К=0,6;0,8;0,85;0,9;1 (3,4 кв. 2020 г.)</t>
  </si>
  <si>
    <t>Управление жилым фондом 1,2 кв. 2020г. К=0,6;0,8;0,85;0,9;1</t>
  </si>
  <si>
    <t>Управление жилым фондом 3,4 кв. 2020г. К=0,6;0,8;0,85;0,9;1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</si>
  <si>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</si>
  <si>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</si>
  <si>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Восстановление подъездного отопления</t>
  </si>
  <si>
    <t>Закрытие задвижек,отк-е сбросников перед опр-кой,от-е задвиж после опр</t>
  </si>
  <si>
    <t>дом</t>
  </si>
  <si>
    <t>Закрытие и открытие стояков водоснабжения с использованием а/м ИЖ</t>
  </si>
  <si>
    <t>Замена вентиля д. 20 д. 15</t>
  </si>
  <si>
    <t>Замена стояка ГВС</t>
  </si>
  <si>
    <t>квартира</t>
  </si>
  <si>
    <t>Замена стояка ГВС и частичная замена стояка КНС</t>
  </si>
  <si>
    <t>стояк</t>
  </si>
  <si>
    <t>Изоляция труб отопления</t>
  </si>
  <si>
    <t>подвал</t>
  </si>
  <si>
    <t>Изоляция труб отопления в подвале жилого дома</t>
  </si>
  <si>
    <t>Осмотр подвала</t>
  </si>
  <si>
    <t>1 дом</t>
  </si>
  <si>
    <t>Отключение отопления</t>
  </si>
  <si>
    <t>Очистка труб ХВС, ГВС</t>
  </si>
  <si>
    <t>Покраска и изоляция труб отопления в подвале жилого дома</t>
  </si>
  <si>
    <t>Регулировка теплоносителя</t>
  </si>
  <si>
    <t>Ремонт вентелей до 32 д.</t>
  </si>
  <si>
    <t>Ремонт стояка ГВС</t>
  </si>
  <si>
    <t>1 кв.</t>
  </si>
  <si>
    <t>Смена врезки/сборки (с применением сварочных работ) общая</t>
  </si>
  <si>
    <t>Теплоизоляция трубопроводов отопления</t>
  </si>
  <si>
    <t>Удаление воздуха со стояков отопления</t>
  </si>
  <si>
    <t>Устройство герметичной перегородки</t>
  </si>
  <si>
    <t>Частичная замена стояка КНС по квартире</t>
  </si>
  <si>
    <t>Кв.</t>
  </si>
  <si>
    <t>Чистка врезки</t>
  </si>
  <si>
    <t>регулировка теплоносителя</t>
  </si>
  <si>
    <t>Вывод летнего водопровода</t>
  </si>
  <si>
    <t>Замена электропроводки</t>
  </si>
  <si>
    <t>Мелкий ремонт шиферной кровли</t>
  </si>
  <si>
    <t>Навеска замка (тросовый)</t>
  </si>
  <si>
    <t>Ремонт подвальной двери</t>
  </si>
  <si>
    <t>Ремонт штроб</t>
  </si>
  <si>
    <t>шт</t>
  </si>
  <si>
    <t>замена светильников с лампой накаливания</t>
  </si>
  <si>
    <t>замер температуры воздуха в кв.</t>
  </si>
  <si>
    <t>помещ</t>
  </si>
  <si>
    <t>оштукатуривание штрабы</t>
  </si>
  <si>
    <t>штр.</t>
  </si>
  <si>
    <t>Саженцы</t>
  </si>
  <si>
    <t>Рассада</t>
  </si>
  <si>
    <t>Оштукатуривание , известковое окрашивание стен под лестницей</t>
  </si>
  <si>
    <t>Покраска труб отопления в подвале</t>
  </si>
  <si>
    <t>Ремонт штробы п.4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</si>
</sst>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3" fontId="8" fillId="0" borderId="2" xfId="2" applyFont="1" applyFill="1" applyBorder="1" applyAlignment="1">
      <alignment horizontal="center" vertical="center" wrapText="1"/>
    </xf>
    <xf numFmtId="43" fontId="9" fillId="0" borderId="2" xfId="2" applyFont="1" applyFill="1" applyBorder="1" applyAlignment="1" applyProtection="1">
      <alignment horizontal="center" vertical="center" wrapText="1"/>
    </xf>
    <xf numFmtId="43" fontId="7" fillId="0" borderId="2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 vertical="center" wrapText="1"/>
    </xf>
    <xf numFmtId="43" fontId="5" fillId="0" borderId="2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/>
    </xf>
    <xf numFmtId="43" fontId="3" fillId="0" borderId="2" xfId="2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horizontal="center" vertical="center"/>
    </xf>
    <xf numFmtId="43" fontId="5" fillId="0" borderId="2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/>
    </xf>
    <xf numFmtId="43" fontId="3" fillId="0" borderId="0" xfId="2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center" vertical="center" wrapText="1"/>
    </xf>
    <xf numFmtId="43" fontId="2" fillId="0" borderId="0" xfId="2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43" fontId="3" fillId="0" borderId="3" xfId="2" applyFont="1" applyFill="1" applyBorder="1" applyAlignment="1">
      <alignment horizontal="center" vertical="center"/>
    </xf>
    <xf numFmtId="43" fontId="2" fillId="0" borderId="3" xfId="2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43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0" fontId="0" fillId="0" borderId="0" xfId="0"/>
    <xf numFmtId="0" fontId="10" fillId="0" borderId="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4" borderId="4" xfId="0" applyFill="1" applyBorder="1"/>
    <xf numFmtId="0" fontId="0" fillId="4" borderId="0" xfId="0" applyFill="1"/>
    <xf numFmtId="164" fontId="2" fillId="0" borderId="0" xfId="0" applyNumberFormat="1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/>
    <xf numFmtId="43" fontId="3" fillId="3" borderId="2" xfId="2" applyFont="1" applyFill="1" applyBorder="1" applyAlignment="1"/>
    <xf numFmtId="0" fontId="3" fillId="3" borderId="0" xfId="0" applyFont="1" applyFill="1"/>
    <xf numFmtId="43" fontId="7" fillId="0" borderId="2" xfId="2" applyFont="1" applyFill="1" applyBorder="1" applyAlignment="1" applyProtection="1">
      <alignment horizontal="center" vertical="center" wrapText="1"/>
    </xf>
    <xf numFmtId="49" fontId="0" fillId="0" borderId="4" xfId="0" applyNumberFormat="1" applyFill="1" applyBorder="1"/>
    <xf numFmtId="165" fontId="0" fillId="0" borderId="4" xfId="0" applyNumberFormat="1" applyFill="1" applyBorder="1"/>
    <xf numFmtId="0" fontId="0" fillId="0" borderId="0" xfId="0" applyFill="1"/>
    <xf numFmtId="4" fontId="11" fillId="0" borderId="8" xfId="0" applyNumberFormat="1" applyFont="1" applyBorder="1" applyAlignment="1">
      <alignment horizontal="right" vertical="top" wrapText="1"/>
    </xf>
    <xf numFmtId="49" fontId="0" fillId="0" borderId="9" xfId="0" applyNumberFormat="1" applyFill="1" applyBorder="1"/>
    <xf numFmtId="165" fontId="0" fillId="0" borderId="9" xfId="0" applyNumberFormat="1" applyFill="1" applyBorder="1"/>
    <xf numFmtId="49" fontId="0" fillId="0" borderId="2" xfId="0" applyNumberFormat="1" applyFill="1" applyBorder="1"/>
    <xf numFmtId="165" fontId="0" fillId="0" borderId="2" xfId="0" applyNumberFormat="1" applyFill="1" applyBorder="1"/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6/&#1073;&#1072;&#1088;&#1075;&#1091;&#1079;&#1080;&#1085;&#1089;&#1082;&#1072;&#1103;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C70">
            <v>845022.82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workbookViewId="0">
      <selection activeCell="C108" sqref="C108"/>
    </sheetView>
  </sheetViews>
  <sheetFormatPr defaultRowHeight="15" outlineLevelRow="2" x14ac:dyDescent="0.25"/>
  <cols>
    <col min="1" max="1" width="65.28515625" style="12" customWidth="1"/>
    <col min="2" max="2" width="15.5703125" style="13" hidden="1" customWidth="1"/>
    <col min="3" max="3" width="17.42578125" style="39" customWidth="1"/>
    <col min="4" max="4" width="9.28515625" style="39" customWidth="1"/>
    <col min="5" max="5" width="14.42578125" style="39" customWidth="1"/>
    <col min="6" max="6" width="17.28515625" style="1" customWidth="1"/>
    <col min="7" max="16384" width="9.140625" style="1"/>
  </cols>
  <sheetData>
    <row r="1" spans="1:6" ht="46.5" customHeight="1" x14ac:dyDescent="0.25">
      <c r="A1" s="74" t="s">
        <v>8</v>
      </c>
      <c r="B1" s="74"/>
      <c r="C1" s="74"/>
      <c r="D1" s="74"/>
      <c r="E1" s="74"/>
    </row>
    <row r="2" spans="1:6" ht="17.25" customHeight="1" x14ac:dyDescent="0.25">
      <c r="A2" s="2" t="s">
        <v>36</v>
      </c>
      <c r="B2" s="3" t="s">
        <v>7</v>
      </c>
      <c r="C2" s="76" t="s">
        <v>102</v>
      </c>
      <c r="D2" s="76"/>
      <c r="E2" s="76"/>
    </row>
    <row r="3" spans="1:6" ht="57" x14ac:dyDescent="0.25">
      <c r="A3" s="4" t="s">
        <v>3</v>
      </c>
      <c r="B3" s="5" t="s">
        <v>0</v>
      </c>
      <c r="C3" s="26" t="s">
        <v>23</v>
      </c>
      <c r="D3" s="27" t="s">
        <v>1</v>
      </c>
      <c r="E3" s="26" t="s">
        <v>2</v>
      </c>
    </row>
    <row r="4" spans="1:6" x14ac:dyDescent="0.25">
      <c r="A4" s="77" t="s">
        <v>48</v>
      </c>
      <c r="B4" s="78"/>
      <c r="C4" s="78"/>
      <c r="D4" s="78"/>
      <c r="E4" s="79"/>
    </row>
    <row r="5" spans="1:6" ht="18" customHeight="1" x14ac:dyDescent="0.25">
      <c r="A5" s="4" t="s">
        <v>103</v>
      </c>
      <c r="B5" s="5"/>
      <c r="C5" s="26">
        <v>852649.14</v>
      </c>
      <c r="D5" s="65" t="s">
        <v>100</v>
      </c>
      <c r="E5" s="26"/>
    </row>
    <row r="6" spans="1:6" ht="16.5" customHeight="1" x14ac:dyDescent="0.25">
      <c r="A6" s="4" t="s">
        <v>104</v>
      </c>
      <c r="B6" s="5"/>
      <c r="C6" s="26">
        <v>834641.17</v>
      </c>
      <c r="D6" s="65" t="s">
        <v>100</v>
      </c>
      <c r="E6" s="26"/>
    </row>
    <row r="7" spans="1:6" x14ac:dyDescent="0.25">
      <c r="A7" s="4" t="s">
        <v>105</v>
      </c>
      <c r="B7" s="5"/>
      <c r="C7" s="26">
        <f>C6-C5</f>
        <v>-18007.969999999972</v>
      </c>
      <c r="D7" s="65" t="s">
        <v>100</v>
      </c>
      <c r="E7" s="26"/>
    </row>
    <row r="8" spans="1:6" x14ac:dyDescent="0.25">
      <c r="A8" s="4" t="s">
        <v>9</v>
      </c>
      <c r="B8" s="5"/>
      <c r="C8" s="26">
        <f>SUM(C9:C13)</f>
        <v>99922.51999999999</v>
      </c>
      <c r="D8" s="65" t="s">
        <v>100</v>
      </c>
      <c r="E8" s="26"/>
    </row>
    <row r="9" spans="1:6" x14ac:dyDescent="0.25">
      <c r="A9" s="45" t="s">
        <v>10</v>
      </c>
      <c r="B9" s="46"/>
      <c r="C9" s="28">
        <f>528.64*12+600*12</f>
        <v>13543.68</v>
      </c>
      <c r="D9" s="65" t="s">
        <v>100</v>
      </c>
      <c r="E9" s="28"/>
    </row>
    <row r="10" spans="1:6" x14ac:dyDescent="0.25">
      <c r="A10" s="45" t="s">
        <v>47</v>
      </c>
      <c r="B10" s="46"/>
      <c r="C10" s="69">
        <v>21573.24</v>
      </c>
      <c r="D10" s="65" t="s">
        <v>100</v>
      </c>
      <c r="E10" s="28"/>
    </row>
    <row r="11" spans="1:6" x14ac:dyDescent="0.25">
      <c r="A11" s="45" t="s">
        <v>46</v>
      </c>
      <c r="B11" s="46"/>
      <c r="C11" s="69">
        <v>39000</v>
      </c>
      <c r="D11" s="65" t="s">
        <v>100</v>
      </c>
      <c r="E11" s="28"/>
    </row>
    <row r="12" spans="1:6" x14ac:dyDescent="0.25">
      <c r="A12" s="45" t="s">
        <v>37</v>
      </c>
      <c r="B12" s="46"/>
      <c r="C12" s="69">
        <v>13577.53</v>
      </c>
      <c r="D12" s="65" t="s">
        <v>100</v>
      </c>
      <c r="E12" s="28"/>
    </row>
    <row r="13" spans="1:6" x14ac:dyDescent="0.25">
      <c r="A13" s="45" t="s">
        <v>99</v>
      </c>
      <c r="B13" s="46"/>
      <c r="C13" s="69">
        <v>12228.07</v>
      </c>
      <c r="D13" s="65" t="s">
        <v>100</v>
      </c>
      <c r="E13" s="28"/>
    </row>
    <row r="14" spans="1:6" x14ac:dyDescent="0.25">
      <c r="A14" s="6" t="s">
        <v>106</v>
      </c>
      <c r="B14" s="7"/>
      <c r="C14" s="26">
        <f>C5+C8-C9</f>
        <v>939027.98</v>
      </c>
      <c r="D14" s="65" t="s">
        <v>100</v>
      </c>
      <c r="E14" s="28"/>
    </row>
    <row r="15" spans="1:6" x14ac:dyDescent="0.25">
      <c r="A15" s="75" t="s">
        <v>11</v>
      </c>
      <c r="B15" s="75"/>
      <c r="C15" s="75"/>
      <c r="D15" s="75"/>
      <c r="E15" s="75"/>
    </row>
    <row r="16" spans="1:6" ht="15.75" thickBot="1" x14ac:dyDescent="0.3">
      <c r="A16" s="2" t="s">
        <v>13</v>
      </c>
      <c r="B16" s="3" t="e">
        <f>#REF!</f>
        <v>#REF!</v>
      </c>
      <c r="C16" s="29">
        <f>C17+C18</f>
        <v>146131.56</v>
      </c>
      <c r="D16" s="44"/>
      <c r="E16" s="44"/>
      <c r="F16" s="8"/>
    </row>
    <row r="17" spans="1:7" s="54" customFormat="1" ht="15.75" thickBot="1" x14ac:dyDescent="0.3">
      <c r="A17" s="66" t="s">
        <v>126</v>
      </c>
      <c r="B17" s="66"/>
      <c r="C17" s="67">
        <v>71526.600000000006</v>
      </c>
      <c r="D17" s="66" t="s">
        <v>5</v>
      </c>
      <c r="E17" s="67">
        <v>18108</v>
      </c>
    </row>
    <row r="18" spans="1:7" s="54" customFormat="1" ht="15.75" thickBot="1" x14ac:dyDescent="0.3">
      <c r="A18" s="66" t="s">
        <v>127</v>
      </c>
      <c r="B18" s="66"/>
      <c r="C18" s="67">
        <v>74604.960000000006</v>
      </c>
      <c r="D18" s="66" t="s">
        <v>4</v>
      </c>
      <c r="E18" s="67">
        <v>18108</v>
      </c>
    </row>
    <row r="19" spans="1:7" ht="30.75" customHeight="1" thickBot="1" x14ac:dyDescent="0.3">
      <c r="A19" s="2" t="s">
        <v>14</v>
      </c>
      <c r="B19" s="3" t="e">
        <f>#REF!</f>
        <v>#REF!</v>
      </c>
      <c r="C19" s="29">
        <f>C20+C21</f>
        <v>64461.94</v>
      </c>
      <c r="D19" s="44"/>
      <c r="E19" s="44"/>
    </row>
    <row r="20" spans="1:7" s="54" customFormat="1" ht="15.75" thickBot="1" x14ac:dyDescent="0.3">
      <c r="A20" s="66" t="s">
        <v>113</v>
      </c>
      <c r="B20" s="66"/>
      <c r="C20" s="67">
        <v>30058.45</v>
      </c>
      <c r="D20" s="66" t="s">
        <v>4</v>
      </c>
      <c r="E20" s="67">
        <v>18107.5</v>
      </c>
    </row>
    <row r="21" spans="1:7" s="54" customFormat="1" ht="15.75" thickBot="1" x14ac:dyDescent="0.3">
      <c r="A21" s="66" t="s">
        <v>114</v>
      </c>
      <c r="B21" s="66"/>
      <c r="C21" s="67">
        <v>34403.49</v>
      </c>
      <c r="D21" s="66" t="s">
        <v>4</v>
      </c>
      <c r="E21" s="67">
        <v>18107.099999999999</v>
      </c>
    </row>
    <row r="22" spans="1:7" ht="15.75" thickBot="1" x14ac:dyDescent="0.3">
      <c r="A22" s="2" t="s">
        <v>15</v>
      </c>
      <c r="B22" s="10" t="e">
        <f>#REF!+#REF!</f>
        <v>#REF!</v>
      </c>
      <c r="C22" s="29">
        <f>C23</f>
        <v>8471.77</v>
      </c>
      <c r="D22" s="30"/>
      <c r="E22" s="44"/>
    </row>
    <row r="23" spans="1:7" s="54" customFormat="1" ht="15.75" thickBot="1" x14ac:dyDescent="0.3">
      <c r="A23" s="66" t="s">
        <v>115</v>
      </c>
      <c r="B23" s="66"/>
      <c r="C23" s="67">
        <v>8471.77</v>
      </c>
      <c r="D23" s="66" t="s">
        <v>12</v>
      </c>
      <c r="E23" s="67">
        <v>131</v>
      </c>
    </row>
    <row r="24" spans="1:7" ht="43.5" thickBot="1" x14ac:dyDescent="0.3">
      <c r="A24" s="2" t="s">
        <v>16</v>
      </c>
      <c r="B24" s="3"/>
      <c r="C24" s="29">
        <f>SUM(C25:C30)</f>
        <v>20462.04</v>
      </c>
      <c r="D24" s="44"/>
      <c r="E24" s="44"/>
    </row>
    <row r="25" spans="1:7" s="54" customFormat="1" ht="15.75" thickBot="1" x14ac:dyDescent="0.3">
      <c r="A25" s="66" t="s">
        <v>116</v>
      </c>
      <c r="B25" s="66"/>
      <c r="C25" s="67">
        <v>1810.8</v>
      </c>
      <c r="D25" s="66" t="s">
        <v>4</v>
      </c>
      <c r="E25" s="67">
        <v>18108</v>
      </c>
    </row>
    <row r="26" spans="1:7" s="54" customFormat="1" ht="15.75" thickBot="1" x14ac:dyDescent="0.3">
      <c r="A26" s="66" t="s">
        <v>117</v>
      </c>
      <c r="B26" s="66"/>
      <c r="C26" s="67">
        <v>1629.72</v>
      </c>
      <c r="D26" s="66" t="s">
        <v>4</v>
      </c>
      <c r="E26" s="67">
        <v>18108</v>
      </c>
    </row>
    <row r="27" spans="1:7" s="54" customFormat="1" ht="15.75" thickBot="1" x14ac:dyDescent="0.3">
      <c r="A27" s="66" t="s">
        <v>118</v>
      </c>
      <c r="B27" s="66"/>
      <c r="C27" s="67">
        <v>1629.72</v>
      </c>
      <c r="D27" s="66" t="s">
        <v>4</v>
      </c>
      <c r="E27" s="67">
        <v>18108</v>
      </c>
    </row>
    <row r="28" spans="1:7" s="54" customFormat="1" ht="15.75" thickBot="1" x14ac:dyDescent="0.3">
      <c r="A28" s="66" t="s">
        <v>119</v>
      </c>
      <c r="B28" s="66"/>
      <c r="C28" s="67">
        <v>1629.72</v>
      </c>
      <c r="D28" s="66" t="s">
        <v>4</v>
      </c>
      <c r="E28" s="67">
        <v>18108</v>
      </c>
    </row>
    <row r="29" spans="1:7" s="54" customFormat="1" ht="15.75" thickBot="1" x14ac:dyDescent="0.3">
      <c r="A29" s="66" t="s">
        <v>120</v>
      </c>
      <c r="B29" s="66"/>
      <c r="C29" s="67">
        <v>6881.04</v>
      </c>
      <c r="D29" s="66" t="s">
        <v>4</v>
      </c>
      <c r="E29" s="67">
        <v>18108</v>
      </c>
    </row>
    <row r="30" spans="1:7" s="54" customFormat="1" ht="15.75" thickBot="1" x14ac:dyDescent="0.3">
      <c r="A30" s="66" t="s">
        <v>121</v>
      </c>
      <c r="B30" s="66"/>
      <c r="C30" s="67">
        <v>6881.04</v>
      </c>
      <c r="D30" s="66" t="s">
        <v>4</v>
      </c>
      <c r="E30" s="67">
        <v>18108</v>
      </c>
    </row>
    <row r="31" spans="1:7" ht="43.5" outlineLevel="1" thickBot="1" x14ac:dyDescent="0.3">
      <c r="A31" s="2" t="s">
        <v>18</v>
      </c>
      <c r="B31" s="11"/>
      <c r="C31" s="31">
        <f>SUM(C32:C47)</f>
        <v>51118.753333333327</v>
      </c>
      <c r="D31" s="33"/>
      <c r="E31" s="33"/>
      <c r="F31" s="8"/>
      <c r="G31" s="8"/>
    </row>
    <row r="32" spans="1:7" s="54" customFormat="1" ht="15.75" thickBot="1" x14ac:dyDescent="0.3">
      <c r="A32" s="66" t="s">
        <v>159</v>
      </c>
      <c r="B32" s="66"/>
      <c r="C32" s="67">
        <v>1405.88</v>
      </c>
      <c r="D32" s="66" t="s">
        <v>56</v>
      </c>
      <c r="E32" s="67">
        <v>1</v>
      </c>
    </row>
    <row r="33" spans="1:5" s="54" customFormat="1" ht="15.75" thickBot="1" x14ac:dyDescent="0.3">
      <c r="A33" s="66" t="s">
        <v>55</v>
      </c>
      <c r="B33" s="66"/>
      <c r="C33" s="67">
        <v>1429.2</v>
      </c>
      <c r="D33" s="66" t="s">
        <v>56</v>
      </c>
      <c r="E33" s="67">
        <v>18</v>
      </c>
    </row>
    <row r="34" spans="1:5" s="54" customFormat="1" ht="15.75" thickBot="1" x14ac:dyDescent="0.3">
      <c r="A34" s="66" t="s">
        <v>160</v>
      </c>
      <c r="B34" s="66"/>
      <c r="C34" s="67">
        <v>1996.23</v>
      </c>
      <c r="D34" s="66" t="s">
        <v>5</v>
      </c>
      <c r="E34" s="67">
        <v>8.5</v>
      </c>
    </row>
    <row r="35" spans="1:5" s="54" customFormat="1" ht="15.75" thickBot="1" x14ac:dyDescent="0.3">
      <c r="A35" s="66" t="s">
        <v>161</v>
      </c>
      <c r="B35" s="66"/>
      <c r="C35" s="67">
        <v>83.69</v>
      </c>
      <c r="D35" s="66" t="s">
        <v>4</v>
      </c>
      <c r="E35" s="67">
        <v>1</v>
      </c>
    </row>
    <row r="36" spans="1:5" s="54" customFormat="1" ht="15.75" thickBot="1" x14ac:dyDescent="0.3">
      <c r="A36" s="66" t="s">
        <v>162</v>
      </c>
      <c r="B36" s="66"/>
      <c r="C36" s="67">
        <v>385.59</v>
      </c>
      <c r="D36" s="66" t="s">
        <v>56</v>
      </c>
      <c r="E36" s="67">
        <v>1</v>
      </c>
    </row>
    <row r="37" spans="1:5" s="54" customFormat="1" ht="15.75" thickBot="1" x14ac:dyDescent="0.3">
      <c r="A37" s="66" t="s">
        <v>32</v>
      </c>
      <c r="B37" s="66"/>
      <c r="C37" s="67">
        <v>1034.98</v>
      </c>
      <c r="D37" s="66" t="s">
        <v>56</v>
      </c>
      <c r="E37" s="67">
        <v>1</v>
      </c>
    </row>
    <row r="38" spans="1:5" s="54" customFormat="1" ht="15.75" thickBot="1" x14ac:dyDescent="0.3">
      <c r="A38" s="66" t="s">
        <v>163</v>
      </c>
      <c r="B38" s="66"/>
      <c r="C38" s="67">
        <v>506.62</v>
      </c>
      <c r="D38" s="66" t="s">
        <v>56</v>
      </c>
      <c r="E38" s="67">
        <v>1</v>
      </c>
    </row>
    <row r="39" spans="1:5" s="54" customFormat="1" ht="15.75" thickBot="1" x14ac:dyDescent="0.3">
      <c r="A39" s="66" t="s">
        <v>175</v>
      </c>
      <c r="B39" s="66"/>
      <c r="C39" s="67">
        <v>4320</v>
      </c>
      <c r="D39" s="66" t="s">
        <v>95</v>
      </c>
      <c r="E39" s="67">
        <v>1</v>
      </c>
    </row>
    <row r="40" spans="1:5" s="54" customFormat="1" ht="15.75" thickBot="1" x14ac:dyDescent="0.3">
      <c r="A40" s="66" t="s">
        <v>164</v>
      </c>
      <c r="B40" s="66"/>
      <c r="C40" s="67">
        <v>2264</v>
      </c>
      <c r="D40" s="66" t="s">
        <v>56</v>
      </c>
      <c r="E40" s="67">
        <v>1</v>
      </c>
    </row>
    <row r="41" spans="1:5" s="54" customFormat="1" ht="15.75" thickBot="1" x14ac:dyDescent="0.3">
      <c r="A41" s="66" t="s">
        <v>174</v>
      </c>
      <c r="B41" s="66"/>
      <c r="C41" s="67">
        <f>14453/1.2</f>
        <v>12044.166666666668</v>
      </c>
      <c r="D41" s="66" t="s">
        <v>56</v>
      </c>
      <c r="E41" s="67">
        <v>1</v>
      </c>
    </row>
    <row r="42" spans="1:5" s="54" customFormat="1" ht="15.75" thickBot="1" x14ac:dyDescent="0.3">
      <c r="A42" s="66" t="s">
        <v>174</v>
      </c>
      <c r="B42" s="66"/>
      <c r="C42" s="67">
        <f>8124/1.2</f>
        <v>6770</v>
      </c>
      <c r="D42" s="66" t="s">
        <v>56</v>
      </c>
      <c r="E42" s="67">
        <v>1</v>
      </c>
    </row>
    <row r="43" spans="1:5" s="54" customFormat="1" ht="15.75" thickBot="1" x14ac:dyDescent="0.3">
      <c r="A43" s="66" t="s">
        <v>86</v>
      </c>
      <c r="B43" s="66"/>
      <c r="C43" s="67">
        <v>1032.8499999999999</v>
      </c>
      <c r="D43" s="66" t="s">
        <v>165</v>
      </c>
      <c r="E43" s="67">
        <v>1</v>
      </c>
    </row>
    <row r="44" spans="1:5" s="54" customFormat="1" ht="15.75" thickBot="1" x14ac:dyDescent="0.3">
      <c r="A44" s="66" t="s">
        <v>166</v>
      </c>
      <c r="B44" s="66"/>
      <c r="C44" s="67">
        <v>1678.68</v>
      </c>
      <c r="D44" s="66" t="s">
        <v>56</v>
      </c>
      <c r="E44" s="67">
        <v>4</v>
      </c>
    </row>
    <row r="45" spans="1:5" s="54" customFormat="1" ht="15.75" thickBot="1" x14ac:dyDescent="0.3">
      <c r="A45" s="66" t="s">
        <v>167</v>
      </c>
      <c r="B45" s="66"/>
      <c r="C45" s="67">
        <v>1237.7</v>
      </c>
      <c r="D45" s="66" t="s">
        <v>168</v>
      </c>
      <c r="E45" s="67">
        <v>5</v>
      </c>
    </row>
    <row r="46" spans="1:5" s="54" customFormat="1" ht="15.75" thickBot="1" x14ac:dyDescent="0.3">
      <c r="A46" s="66" t="s">
        <v>173</v>
      </c>
      <c r="B46" s="66"/>
      <c r="C46" s="67">
        <f>6869/1.2</f>
        <v>5724.166666666667</v>
      </c>
      <c r="D46" s="66" t="s">
        <v>95</v>
      </c>
      <c r="E46" s="67">
        <v>1</v>
      </c>
    </row>
    <row r="47" spans="1:5" s="54" customFormat="1" ht="15.75" thickBot="1" x14ac:dyDescent="0.3">
      <c r="A47" s="66" t="s">
        <v>169</v>
      </c>
      <c r="B47" s="66"/>
      <c r="C47" s="67">
        <v>9205</v>
      </c>
      <c r="D47" s="66" t="s">
        <v>170</v>
      </c>
      <c r="E47" s="67">
        <v>5</v>
      </c>
    </row>
    <row r="48" spans="1:5" s="9" customFormat="1" ht="43.5" outlineLevel="2" thickBot="1" x14ac:dyDescent="0.3">
      <c r="A48" s="40" t="s">
        <v>19</v>
      </c>
      <c r="B48" s="41" t="e">
        <f>SUM(#REF!)</f>
        <v>#REF!</v>
      </c>
      <c r="C48" s="42">
        <f>SUM(C49:C82)</f>
        <v>502364.12333333329</v>
      </c>
      <c r="D48" s="43"/>
      <c r="E48" s="43"/>
    </row>
    <row r="49" spans="1:5" s="54" customFormat="1" ht="15.75" thickBot="1" x14ac:dyDescent="0.3">
      <c r="A49" s="66" t="s">
        <v>130</v>
      </c>
      <c r="B49" s="66"/>
      <c r="C49" s="67">
        <v>3232.48</v>
      </c>
      <c r="D49" s="66" t="s">
        <v>56</v>
      </c>
      <c r="E49" s="67">
        <v>2</v>
      </c>
    </row>
    <row r="50" spans="1:5" s="54" customFormat="1" ht="15.75" thickBot="1" x14ac:dyDescent="0.3">
      <c r="A50" s="66" t="s">
        <v>41</v>
      </c>
      <c r="B50" s="66"/>
      <c r="C50" s="67">
        <v>6805.8</v>
      </c>
      <c r="D50" s="66" t="s">
        <v>40</v>
      </c>
      <c r="E50" s="67">
        <v>12</v>
      </c>
    </row>
    <row r="51" spans="1:5" s="54" customFormat="1" ht="15.75" thickBot="1" x14ac:dyDescent="0.3">
      <c r="A51" s="66" t="s">
        <v>131</v>
      </c>
      <c r="B51" s="66"/>
      <c r="C51" s="67">
        <v>491.52</v>
      </c>
      <c r="D51" s="66" t="s">
        <v>132</v>
      </c>
      <c r="E51" s="67">
        <v>1</v>
      </c>
    </row>
    <row r="52" spans="1:5" s="54" customFormat="1" ht="15.75" thickBot="1" x14ac:dyDescent="0.3">
      <c r="A52" s="66" t="s">
        <v>30</v>
      </c>
      <c r="B52" s="66"/>
      <c r="C52" s="67">
        <v>10521.68</v>
      </c>
      <c r="D52" s="66" t="s">
        <v>31</v>
      </c>
      <c r="E52" s="67">
        <v>13</v>
      </c>
    </row>
    <row r="53" spans="1:5" s="54" customFormat="1" ht="15.75" thickBot="1" x14ac:dyDescent="0.3">
      <c r="A53" s="66" t="s">
        <v>133</v>
      </c>
      <c r="B53" s="66"/>
      <c r="C53" s="67">
        <v>409.36</v>
      </c>
      <c r="D53" s="66" t="s">
        <v>31</v>
      </c>
      <c r="E53" s="67">
        <v>1</v>
      </c>
    </row>
    <row r="54" spans="1:5" s="54" customFormat="1" ht="15.75" thickBot="1" x14ac:dyDescent="0.3">
      <c r="A54" s="66" t="s">
        <v>134</v>
      </c>
      <c r="B54" s="66"/>
      <c r="C54" s="67">
        <v>345.53</v>
      </c>
      <c r="D54" s="66" t="s">
        <v>56</v>
      </c>
      <c r="E54" s="67">
        <v>1</v>
      </c>
    </row>
    <row r="55" spans="1:5" s="54" customFormat="1" ht="15.75" thickBot="1" x14ac:dyDescent="0.3">
      <c r="A55" s="66" t="s">
        <v>135</v>
      </c>
      <c r="B55" s="66"/>
      <c r="C55" s="67">
        <v>4525.83</v>
      </c>
      <c r="D55" s="66" t="s">
        <v>136</v>
      </c>
      <c r="E55" s="67">
        <v>1</v>
      </c>
    </row>
    <row r="56" spans="1:5" s="54" customFormat="1" ht="15.75" thickBot="1" x14ac:dyDescent="0.3">
      <c r="A56" s="66" t="s">
        <v>137</v>
      </c>
      <c r="B56" s="66"/>
      <c r="C56" s="67">
        <v>16316</v>
      </c>
      <c r="D56" s="66" t="s">
        <v>138</v>
      </c>
      <c r="E56" s="67">
        <v>1</v>
      </c>
    </row>
    <row r="57" spans="1:5" s="54" customFormat="1" ht="15.75" thickBot="1" x14ac:dyDescent="0.3">
      <c r="A57" s="66" t="s">
        <v>139</v>
      </c>
      <c r="B57" s="66"/>
      <c r="C57" s="67">
        <v>131109.16</v>
      </c>
      <c r="D57" s="66" t="s">
        <v>140</v>
      </c>
      <c r="E57" s="67">
        <v>1</v>
      </c>
    </row>
    <row r="58" spans="1:5" s="54" customFormat="1" ht="15.75" thickBot="1" x14ac:dyDescent="0.3">
      <c r="A58" s="66" t="s">
        <v>141</v>
      </c>
      <c r="B58" s="66"/>
      <c r="C58" s="67">
        <v>8890</v>
      </c>
      <c r="D58" s="66" t="s">
        <v>140</v>
      </c>
      <c r="E58" s="67">
        <v>1</v>
      </c>
    </row>
    <row r="59" spans="1:5" s="54" customFormat="1" ht="15.75" thickBot="1" x14ac:dyDescent="0.3">
      <c r="A59" s="66" t="s">
        <v>141</v>
      </c>
      <c r="B59" s="66"/>
      <c r="C59" s="67">
        <f>2413/1.2</f>
        <v>2010.8333333333335</v>
      </c>
      <c r="D59" s="66" t="s">
        <v>140</v>
      </c>
      <c r="E59" s="67">
        <v>1</v>
      </c>
    </row>
    <row r="60" spans="1:5" s="54" customFormat="1" ht="15.75" thickBot="1" x14ac:dyDescent="0.3">
      <c r="A60" s="66" t="s">
        <v>60</v>
      </c>
      <c r="B60" s="66"/>
      <c r="C60" s="67">
        <v>4687</v>
      </c>
      <c r="D60" s="66" t="s">
        <v>5</v>
      </c>
      <c r="E60" s="67">
        <v>100</v>
      </c>
    </row>
    <row r="61" spans="1:5" s="54" customFormat="1" ht="15.75" thickBot="1" x14ac:dyDescent="0.3">
      <c r="A61" s="66" t="s">
        <v>60</v>
      </c>
      <c r="B61" s="66"/>
      <c r="C61" s="67">
        <v>3825.97</v>
      </c>
      <c r="D61" s="66" t="s">
        <v>56</v>
      </c>
      <c r="E61" s="67">
        <v>1</v>
      </c>
    </row>
    <row r="62" spans="1:5" s="54" customFormat="1" ht="15.75" thickBot="1" x14ac:dyDescent="0.3">
      <c r="A62" s="66" t="s">
        <v>142</v>
      </c>
      <c r="B62" s="66"/>
      <c r="C62" s="67">
        <v>762.86</v>
      </c>
      <c r="D62" s="66" t="s">
        <v>143</v>
      </c>
      <c r="E62" s="67">
        <v>2</v>
      </c>
    </row>
    <row r="63" spans="1:5" s="54" customFormat="1" ht="15.75" thickBot="1" x14ac:dyDescent="0.3">
      <c r="A63" s="66" t="s">
        <v>61</v>
      </c>
      <c r="B63" s="66"/>
      <c r="C63" s="67">
        <v>398.58</v>
      </c>
      <c r="D63" s="66" t="s">
        <v>56</v>
      </c>
      <c r="E63" s="67">
        <v>2</v>
      </c>
    </row>
    <row r="64" spans="1:5" s="54" customFormat="1" ht="15.75" thickBot="1" x14ac:dyDescent="0.3">
      <c r="A64" s="66" t="s">
        <v>144</v>
      </c>
      <c r="B64" s="66"/>
      <c r="C64" s="67">
        <v>1117.43</v>
      </c>
      <c r="D64" s="66" t="s">
        <v>56</v>
      </c>
      <c r="E64" s="67">
        <v>1</v>
      </c>
    </row>
    <row r="65" spans="1:5" s="54" customFormat="1" ht="15.75" thickBot="1" x14ac:dyDescent="0.3">
      <c r="A65" s="66" t="s">
        <v>39</v>
      </c>
      <c r="B65" s="66"/>
      <c r="C65" s="67">
        <v>29126.240000000002</v>
      </c>
      <c r="D65" s="66" t="s">
        <v>5</v>
      </c>
      <c r="E65" s="67">
        <v>209</v>
      </c>
    </row>
    <row r="66" spans="1:5" s="54" customFormat="1" ht="15.75" thickBot="1" x14ac:dyDescent="0.3">
      <c r="A66" s="66" t="s">
        <v>145</v>
      </c>
      <c r="B66" s="66"/>
      <c r="C66" s="67">
        <v>38642.47</v>
      </c>
      <c r="D66" s="66" t="s">
        <v>5</v>
      </c>
      <c r="E66" s="67">
        <v>320.10000000000002</v>
      </c>
    </row>
    <row r="67" spans="1:5" s="54" customFormat="1" ht="15.75" thickBot="1" x14ac:dyDescent="0.3">
      <c r="A67" s="66" t="s">
        <v>146</v>
      </c>
      <c r="B67" s="66"/>
      <c r="C67" s="67">
        <v>2103.33</v>
      </c>
      <c r="D67" s="66" t="s">
        <v>140</v>
      </c>
      <c r="E67" s="67">
        <v>1</v>
      </c>
    </row>
    <row r="68" spans="1:5" s="54" customFormat="1" ht="15.75" thickBot="1" x14ac:dyDescent="0.3">
      <c r="A68" s="66" t="s">
        <v>64</v>
      </c>
      <c r="B68" s="66"/>
      <c r="C68" s="67">
        <v>1562.85</v>
      </c>
      <c r="D68" s="66" t="s">
        <v>5</v>
      </c>
      <c r="E68" s="67">
        <v>5</v>
      </c>
    </row>
    <row r="69" spans="1:5" s="54" customFormat="1" ht="15.75" thickBot="1" x14ac:dyDescent="0.3">
      <c r="A69" s="66" t="s">
        <v>147</v>
      </c>
      <c r="B69" s="66"/>
      <c r="C69" s="67">
        <v>1639.29</v>
      </c>
      <c r="D69" s="66" t="s">
        <v>56</v>
      </c>
      <c r="E69" s="67">
        <v>3</v>
      </c>
    </row>
    <row r="70" spans="1:5" s="54" customFormat="1" ht="15.75" thickBot="1" x14ac:dyDescent="0.3">
      <c r="A70" s="66" t="s">
        <v>148</v>
      </c>
      <c r="B70" s="66"/>
      <c r="C70" s="67">
        <v>435.01</v>
      </c>
      <c r="D70" s="66" t="s">
        <v>56</v>
      </c>
      <c r="E70" s="67">
        <v>1</v>
      </c>
    </row>
    <row r="71" spans="1:5" s="54" customFormat="1" ht="15.75" thickBot="1" x14ac:dyDescent="0.3">
      <c r="A71" s="66" t="s">
        <v>149</v>
      </c>
      <c r="B71" s="66"/>
      <c r="C71" s="67">
        <v>14675.12</v>
      </c>
      <c r="D71" s="66" t="s">
        <v>150</v>
      </c>
      <c r="E71" s="67">
        <v>4</v>
      </c>
    </row>
    <row r="72" spans="1:5" s="54" customFormat="1" ht="15.75" thickBot="1" x14ac:dyDescent="0.3">
      <c r="A72" s="66" t="s">
        <v>68</v>
      </c>
      <c r="B72" s="66"/>
      <c r="C72" s="67">
        <v>609.99</v>
      </c>
      <c r="D72" s="66" t="s">
        <v>56</v>
      </c>
      <c r="E72" s="67">
        <v>1</v>
      </c>
    </row>
    <row r="73" spans="1:5" s="54" customFormat="1" ht="15.75" thickBot="1" x14ac:dyDescent="0.3">
      <c r="A73" s="66" t="s">
        <v>151</v>
      </c>
      <c r="B73" s="66"/>
      <c r="C73" s="67">
        <v>2005.85</v>
      </c>
      <c r="D73" s="66" t="s">
        <v>56</v>
      </c>
      <c r="E73" s="67">
        <v>1</v>
      </c>
    </row>
    <row r="74" spans="1:5" s="54" customFormat="1" ht="15.75" thickBot="1" x14ac:dyDescent="0.3">
      <c r="A74" s="66" t="s">
        <v>152</v>
      </c>
      <c r="B74" s="66"/>
      <c r="C74" s="67">
        <f>157331/1.2</f>
        <v>131109.16666666669</v>
      </c>
      <c r="D74" s="66" t="s">
        <v>132</v>
      </c>
      <c r="E74" s="67">
        <v>1</v>
      </c>
    </row>
    <row r="75" spans="1:5" s="54" customFormat="1" ht="15.75" thickBot="1" x14ac:dyDescent="0.3">
      <c r="A75" s="66" t="s">
        <v>152</v>
      </c>
      <c r="B75" s="66"/>
      <c r="C75" s="67">
        <f>90349/1.2</f>
        <v>75290.833333333343</v>
      </c>
      <c r="D75" s="66" t="s">
        <v>132</v>
      </c>
      <c r="E75" s="67">
        <v>1</v>
      </c>
    </row>
    <row r="76" spans="1:5" s="54" customFormat="1" ht="15.75" thickBot="1" x14ac:dyDescent="0.3">
      <c r="A76" s="66" t="s">
        <v>153</v>
      </c>
      <c r="B76" s="66"/>
      <c r="C76" s="67">
        <v>2176.44</v>
      </c>
      <c r="D76" s="66" t="s">
        <v>31</v>
      </c>
      <c r="E76" s="67">
        <v>3</v>
      </c>
    </row>
    <row r="77" spans="1:5" s="54" customFormat="1" ht="15.75" thickBot="1" x14ac:dyDescent="0.3">
      <c r="A77" s="66" t="s">
        <v>29</v>
      </c>
      <c r="B77" s="66"/>
      <c r="C77" s="67">
        <v>342.68</v>
      </c>
      <c r="D77" s="66" t="s">
        <v>56</v>
      </c>
      <c r="E77" s="67">
        <v>2</v>
      </c>
    </row>
    <row r="78" spans="1:5" s="54" customFormat="1" ht="15.75" thickBot="1" x14ac:dyDescent="0.3">
      <c r="A78" s="66" t="s">
        <v>154</v>
      </c>
      <c r="B78" s="66"/>
      <c r="C78" s="67">
        <v>2290.7800000000002</v>
      </c>
      <c r="D78" s="66" t="s">
        <v>56</v>
      </c>
      <c r="E78" s="67">
        <v>1</v>
      </c>
    </row>
    <row r="79" spans="1:5" s="54" customFormat="1" ht="15.75" thickBot="1" x14ac:dyDescent="0.3">
      <c r="A79" s="66" t="s">
        <v>155</v>
      </c>
      <c r="B79" s="66"/>
      <c r="C79" s="67">
        <v>2456.4899999999998</v>
      </c>
      <c r="D79" s="66" t="s">
        <v>156</v>
      </c>
      <c r="E79" s="67">
        <v>1</v>
      </c>
    </row>
    <row r="80" spans="1:5" s="54" customFormat="1" ht="15.75" thickBot="1" x14ac:dyDescent="0.3">
      <c r="A80" s="66" t="s">
        <v>157</v>
      </c>
      <c r="B80" s="66"/>
      <c r="C80" s="67">
        <v>1492.34</v>
      </c>
      <c r="D80" s="66" t="s">
        <v>56</v>
      </c>
      <c r="E80" s="67">
        <v>1</v>
      </c>
    </row>
    <row r="81" spans="1:5" s="54" customFormat="1" ht="15.75" thickBot="1" x14ac:dyDescent="0.3">
      <c r="A81" s="66" t="s">
        <v>92</v>
      </c>
      <c r="B81" s="66"/>
      <c r="C81" s="67">
        <v>408.78</v>
      </c>
      <c r="D81" s="66" t="s">
        <v>56</v>
      </c>
      <c r="E81" s="67">
        <v>1</v>
      </c>
    </row>
    <row r="82" spans="1:5" s="54" customFormat="1" ht="15.75" thickBot="1" x14ac:dyDescent="0.3">
      <c r="A82" s="66" t="s">
        <v>158</v>
      </c>
      <c r="B82" s="66"/>
      <c r="C82" s="67">
        <v>546.42999999999995</v>
      </c>
      <c r="D82" s="66" t="s">
        <v>56</v>
      </c>
      <c r="E82" s="67">
        <v>1</v>
      </c>
    </row>
    <row r="83" spans="1:5" s="9" customFormat="1" ht="28.5" outlineLevel="2" x14ac:dyDescent="0.25">
      <c r="A83" s="2" t="s">
        <v>24</v>
      </c>
      <c r="B83" s="16" t="e">
        <f>#REF!+#REF!</f>
        <v>#REF!</v>
      </c>
      <c r="C83" s="32">
        <v>0</v>
      </c>
      <c r="D83" s="33"/>
      <c r="E83" s="33"/>
    </row>
    <row r="84" spans="1:5" s="9" customFormat="1" ht="28.5" outlineLevel="2" x14ac:dyDescent="0.25">
      <c r="A84" s="2" t="s">
        <v>25</v>
      </c>
      <c r="B84" s="16" t="e">
        <f>SUM(#REF!)</f>
        <v>#REF!</v>
      </c>
      <c r="C84" s="32">
        <v>0</v>
      </c>
      <c r="D84" s="33"/>
      <c r="E84" s="33"/>
    </row>
    <row r="85" spans="1:5" s="9" customFormat="1" ht="28.5" outlineLevel="2" x14ac:dyDescent="0.25">
      <c r="A85" s="2" t="s">
        <v>26</v>
      </c>
      <c r="B85" s="16" t="e">
        <f>#REF!</f>
        <v>#REF!</v>
      </c>
      <c r="C85" s="32">
        <v>0</v>
      </c>
      <c r="D85" s="33"/>
      <c r="E85" s="33"/>
    </row>
    <row r="86" spans="1:5" s="9" customFormat="1" ht="28.5" outlineLevel="2" x14ac:dyDescent="0.25">
      <c r="A86" s="2" t="s">
        <v>27</v>
      </c>
      <c r="B86" s="16" t="e">
        <f>#REF!+#REF!</f>
        <v>#REF!</v>
      </c>
      <c r="C86" s="32">
        <v>0</v>
      </c>
      <c r="D86" s="33"/>
      <c r="E86" s="33"/>
    </row>
    <row r="87" spans="1:5" s="9" customFormat="1" ht="29.25" outlineLevel="2" thickBot="1" x14ac:dyDescent="0.3">
      <c r="A87" s="2" t="s">
        <v>28</v>
      </c>
      <c r="B87" s="16">
        <f>B88</f>
        <v>0</v>
      </c>
      <c r="C87" s="32">
        <f>C88+C89</f>
        <v>8691.84</v>
      </c>
      <c r="D87" s="33"/>
      <c r="E87" s="33"/>
    </row>
    <row r="88" spans="1:5" s="54" customFormat="1" ht="15.75" thickBot="1" x14ac:dyDescent="0.3">
      <c r="A88" s="66" t="s">
        <v>124</v>
      </c>
      <c r="B88" s="66"/>
      <c r="C88" s="67">
        <v>4164.84</v>
      </c>
      <c r="D88" s="66" t="s">
        <v>4</v>
      </c>
      <c r="E88" s="67">
        <v>18108</v>
      </c>
    </row>
    <row r="89" spans="1:5" s="54" customFormat="1" ht="15.75" thickBot="1" x14ac:dyDescent="0.3">
      <c r="A89" s="66" t="s">
        <v>125</v>
      </c>
      <c r="B89" s="66"/>
      <c r="C89" s="67">
        <v>4527</v>
      </c>
      <c r="D89" s="66" t="s">
        <v>4</v>
      </c>
      <c r="E89" s="67">
        <v>18108</v>
      </c>
    </row>
    <row r="90" spans="1:5" s="9" customFormat="1" ht="29.25" outlineLevel="2" thickBot="1" x14ac:dyDescent="0.3">
      <c r="A90" s="2" t="s">
        <v>20</v>
      </c>
      <c r="B90" s="16" t="e">
        <f>B92+#REF!</f>
        <v>#REF!</v>
      </c>
      <c r="C90" s="32">
        <f>C91+C92</f>
        <v>33680.880000000005</v>
      </c>
      <c r="D90" s="33"/>
      <c r="E90" s="33"/>
    </row>
    <row r="91" spans="1:5" s="54" customFormat="1" ht="15.75" thickBot="1" x14ac:dyDescent="0.3">
      <c r="A91" s="66" t="s">
        <v>122</v>
      </c>
      <c r="B91" s="66"/>
      <c r="C91" s="67">
        <v>16297.2</v>
      </c>
      <c r="D91" s="66" t="s">
        <v>5</v>
      </c>
      <c r="E91" s="67">
        <v>18108</v>
      </c>
    </row>
    <row r="92" spans="1:5" s="54" customFormat="1" ht="15.75" thickBot="1" x14ac:dyDescent="0.3">
      <c r="A92" s="66" t="s">
        <v>123</v>
      </c>
      <c r="B92" s="66"/>
      <c r="C92" s="67">
        <v>17383.68</v>
      </c>
      <c r="D92" s="66" t="s">
        <v>4</v>
      </c>
      <c r="E92" s="67">
        <v>18108</v>
      </c>
    </row>
    <row r="93" spans="1:5" s="9" customFormat="1" ht="42.75" outlineLevel="2" x14ac:dyDescent="0.25">
      <c r="A93" s="2" t="s">
        <v>21</v>
      </c>
      <c r="B93" s="16" t="e">
        <f>#REF!</f>
        <v>#REF!</v>
      </c>
      <c r="C93" s="32">
        <v>0</v>
      </c>
      <c r="D93" s="33"/>
      <c r="E93" s="33"/>
    </row>
    <row r="94" spans="1:5" s="9" customFormat="1" ht="57.75" outlineLevel="2" thickBot="1" x14ac:dyDescent="0.3">
      <c r="A94" s="2" t="s">
        <v>22</v>
      </c>
      <c r="B94" s="16" t="e">
        <f>SUM(#REF!)</f>
        <v>#REF!</v>
      </c>
      <c r="C94" s="32">
        <f>SUM(C95:C100)</f>
        <v>95157.079999999987</v>
      </c>
      <c r="D94" s="33"/>
      <c r="E94" s="33"/>
    </row>
    <row r="95" spans="1:5" s="54" customFormat="1" ht="15.75" thickBot="1" x14ac:dyDescent="0.3">
      <c r="A95" s="66" t="s">
        <v>128</v>
      </c>
      <c r="B95" s="66"/>
      <c r="C95" s="67">
        <v>307.83999999999997</v>
      </c>
      <c r="D95" s="66" t="s">
        <v>4</v>
      </c>
      <c r="E95" s="67">
        <v>18108</v>
      </c>
    </row>
    <row r="96" spans="1:5" s="54" customFormat="1" ht="15.75" thickBot="1" x14ac:dyDescent="0.3">
      <c r="A96" s="66" t="s">
        <v>129</v>
      </c>
      <c r="B96" s="66"/>
      <c r="C96" s="67">
        <v>307.83999999999997</v>
      </c>
      <c r="D96" s="66" t="s">
        <v>4</v>
      </c>
      <c r="E96" s="67">
        <v>18108</v>
      </c>
    </row>
    <row r="97" spans="1:6" s="68" customFormat="1" ht="15.75" thickBot="1" x14ac:dyDescent="0.3">
      <c r="A97" s="66" t="s">
        <v>111</v>
      </c>
      <c r="B97" s="66"/>
      <c r="C97" s="67">
        <v>44363.38</v>
      </c>
      <c r="D97" s="66" t="s">
        <v>4</v>
      </c>
      <c r="E97" s="67">
        <v>18107.5</v>
      </c>
    </row>
    <row r="98" spans="1:6" s="68" customFormat="1" x14ac:dyDescent="0.25">
      <c r="A98" s="70" t="s">
        <v>112</v>
      </c>
      <c r="B98" s="70"/>
      <c r="C98" s="71">
        <v>47028.02</v>
      </c>
      <c r="D98" s="70" t="s">
        <v>4</v>
      </c>
      <c r="E98" s="71">
        <v>17101.099999999999</v>
      </c>
    </row>
    <row r="99" spans="1:6" s="68" customFormat="1" x14ac:dyDescent="0.25">
      <c r="A99" s="72" t="s">
        <v>171</v>
      </c>
      <c r="B99" s="72"/>
      <c r="C99" s="73">
        <f>700*E99</f>
        <v>2800</v>
      </c>
      <c r="D99" s="72" t="s">
        <v>56</v>
      </c>
      <c r="E99" s="73">
        <v>4</v>
      </c>
    </row>
    <row r="100" spans="1:6" s="68" customFormat="1" x14ac:dyDescent="0.25">
      <c r="A100" s="72" t="s">
        <v>172</v>
      </c>
      <c r="B100" s="72"/>
      <c r="C100" s="73">
        <f>70*E100</f>
        <v>350</v>
      </c>
      <c r="D100" s="72" t="s">
        <v>56</v>
      </c>
      <c r="E100" s="73">
        <v>5</v>
      </c>
    </row>
    <row r="101" spans="1:6" s="49" customFormat="1" ht="30.75" customHeight="1" outlineLevel="2" x14ac:dyDescent="0.25">
      <c r="A101" s="50" t="s">
        <v>49</v>
      </c>
      <c r="B101" s="50"/>
      <c r="C101" s="51">
        <f>C102</f>
        <v>4560</v>
      </c>
      <c r="D101" s="52"/>
      <c r="E101" s="52"/>
    </row>
    <row r="102" spans="1:6" s="9" customFormat="1" ht="27" customHeight="1" outlineLevel="2" x14ac:dyDescent="0.25">
      <c r="A102" s="47" t="s">
        <v>50</v>
      </c>
      <c r="B102" s="48">
        <f>C102/1.18</f>
        <v>3864.406779661017</v>
      </c>
      <c r="C102" s="34">
        <f>E102*5*12</f>
        <v>4560</v>
      </c>
      <c r="D102" s="30" t="s">
        <v>6</v>
      </c>
      <c r="E102" s="34">
        <v>76</v>
      </c>
    </row>
    <row r="103" spans="1:6" s="9" customFormat="1" outlineLevel="2" x14ac:dyDescent="0.25">
      <c r="A103" s="17" t="s">
        <v>108</v>
      </c>
      <c r="B103" s="18" t="e">
        <f>B16+B19+B22+#REF!+B48+B83+B84+B85+B86+B87+B90+B93+B94+#REF!</f>
        <v>#REF!</v>
      </c>
      <c r="C103" s="32">
        <f>C16++C19+C22+C24+C31+C48+C83+C84+C86+C87+C90+C93+C94</f>
        <v>930539.98666666658</v>
      </c>
      <c r="D103" s="33" t="s">
        <v>100</v>
      </c>
      <c r="E103" s="33"/>
      <c r="F103" s="9" t="b">
        <f>C103=[1]Лист1!$C$70</f>
        <v>0</v>
      </c>
    </row>
    <row r="104" spans="1:6" s="9" customFormat="1" outlineLevel="2" x14ac:dyDescent="0.25">
      <c r="A104" s="17" t="s">
        <v>107</v>
      </c>
      <c r="B104" s="19"/>
      <c r="C104" s="32">
        <f>C103*1.2+C101</f>
        <v>1121207.9839999999</v>
      </c>
      <c r="D104" s="33" t="s">
        <v>100</v>
      </c>
      <c r="E104" s="33"/>
    </row>
    <row r="105" spans="1:6" s="9" customFormat="1" outlineLevel="2" x14ac:dyDescent="0.25">
      <c r="A105" s="17" t="s">
        <v>109</v>
      </c>
      <c r="B105" s="19"/>
      <c r="C105" s="32">
        <f>C5+C8-C104</f>
        <v>-168636.32399999991</v>
      </c>
      <c r="D105" s="33" t="s">
        <v>100</v>
      </c>
      <c r="E105" s="33"/>
    </row>
    <row r="106" spans="1:6" s="9" customFormat="1" ht="28.5" outlineLevel="2" x14ac:dyDescent="0.25">
      <c r="A106" s="2" t="s">
        <v>110</v>
      </c>
      <c r="B106" s="16"/>
      <c r="C106" s="32">
        <f>C105+C7</f>
        <v>-186644.29399999988</v>
      </c>
      <c r="D106" s="33" t="s">
        <v>100</v>
      </c>
      <c r="E106" s="33"/>
    </row>
    <row r="107" spans="1:6" s="64" customFormat="1" outlineLevel="2" x14ac:dyDescent="0.2">
      <c r="A107" s="61" t="s">
        <v>101</v>
      </c>
      <c r="B107" s="62"/>
      <c r="C107" s="63">
        <v>0</v>
      </c>
      <c r="D107" s="33" t="s">
        <v>100</v>
      </c>
      <c r="E107" s="63"/>
    </row>
    <row r="108" spans="1:6" s="9" customFormat="1" outlineLevel="2" x14ac:dyDescent="0.25">
      <c r="A108" s="14"/>
      <c r="B108" s="59"/>
      <c r="C108" s="60"/>
      <c r="D108" s="53"/>
      <c r="E108" s="53"/>
    </row>
    <row r="109" spans="1:6" s="9" customFormat="1" outlineLevel="2" x14ac:dyDescent="0.25">
      <c r="A109" s="20"/>
      <c r="B109" s="21"/>
      <c r="C109" s="35"/>
      <c r="D109" s="53"/>
      <c r="E109" s="53"/>
    </row>
    <row r="110" spans="1:6" s="9" customFormat="1" outlineLevel="2" x14ac:dyDescent="0.25">
      <c r="A110" s="20"/>
      <c r="B110" s="21"/>
      <c r="C110" s="35"/>
      <c r="D110" s="53"/>
      <c r="E110" s="53"/>
    </row>
    <row r="111" spans="1:6" x14ac:dyDescent="0.25">
      <c r="A111" s="14"/>
      <c r="B111" s="15"/>
      <c r="C111" s="36"/>
      <c r="D111" s="37"/>
      <c r="E111" s="37"/>
    </row>
    <row r="112" spans="1:6" x14ac:dyDescent="0.25">
      <c r="A112" s="22"/>
      <c r="B112" s="23"/>
      <c r="C112" s="38"/>
      <c r="D112" s="38"/>
      <c r="E112" s="38"/>
    </row>
    <row r="113" spans="1:6" s="9" customFormat="1" outlineLevel="2" x14ac:dyDescent="0.25">
      <c r="A113" s="20"/>
      <c r="B113" s="21"/>
      <c r="C113" s="35"/>
      <c r="D113" s="53"/>
      <c r="E113" s="53"/>
    </row>
    <row r="114" spans="1:6" x14ac:dyDescent="0.25">
      <c r="A114" s="14"/>
      <c r="B114" s="24"/>
      <c r="C114" s="36"/>
      <c r="D114" s="37"/>
      <c r="E114" s="37"/>
      <c r="F114" s="8"/>
    </row>
    <row r="115" spans="1:6" ht="16.5" customHeight="1" x14ac:dyDescent="0.25">
      <c r="A115" s="14"/>
      <c r="B115" s="25"/>
      <c r="C115" s="36"/>
      <c r="D115" s="37"/>
      <c r="E115" s="37"/>
    </row>
    <row r="116" spans="1:6" x14ac:dyDescent="0.25">
      <c r="A116" s="14"/>
      <c r="B116" s="25"/>
      <c r="C116" s="36"/>
      <c r="D116" s="37"/>
      <c r="E116" s="37"/>
    </row>
    <row r="117" spans="1:6" x14ac:dyDescent="0.25">
      <c r="A117" s="14"/>
      <c r="B117" s="25"/>
      <c r="C117" s="36"/>
      <c r="D117" s="36"/>
      <c r="E117" s="37"/>
    </row>
  </sheetData>
  <mergeCells count="4">
    <mergeCell ref="A1:E1"/>
    <mergeCell ref="A15:E15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108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6"/>
  <sheetViews>
    <sheetView tabSelected="1" topLeftCell="A34" workbookViewId="0">
      <selection activeCell="A114" activeCellId="3" sqref="A27:XFD27 A79:XFD79 A81:XFD81 A114:XFD114"/>
    </sheetView>
  </sheetViews>
  <sheetFormatPr defaultRowHeight="15" x14ac:dyDescent="0.25"/>
  <cols>
    <col min="1" max="1" width="53.42578125" customWidth="1"/>
    <col min="2" max="2" width="38.28515625" style="54" hidden="1" customWidth="1"/>
  </cols>
  <sheetData>
    <row r="2" spans="1:5" x14ac:dyDescent="0.25">
      <c r="A2" s="54"/>
      <c r="C2" s="54"/>
      <c r="D2" s="54"/>
      <c r="E2" s="54"/>
    </row>
    <row r="3" spans="1:5" x14ac:dyDescent="0.25">
      <c r="A3" s="54"/>
      <c r="C3" s="54"/>
      <c r="D3" s="54"/>
      <c r="E3" s="54"/>
    </row>
    <row r="4" spans="1:5" ht="15.75" thickBot="1" x14ac:dyDescent="0.3">
      <c r="A4" s="54"/>
      <c r="C4" s="54"/>
      <c r="D4" s="54"/>
      <c r="E4" s="54"/>
    </row>
    <row r="5" spans="1:5" ht="15.75" thickBot="1" x14ac:dyDescent="0.3">
      <c r="A5" s="55" t="s">
        <v>45</v>
      </c>
      <c r="B5" s="55"/>
      <c r="C5" s="55" t="s">
        <v>44</v>
      </c>
      <c r="D5" s="55" t="s">
        <v>43</v>
      </c>
      <c r="E5" s="55" t="s">
        <v>42</v>
      </c>
    </row>
    <row r="6" spans="1:5" s="58" customFormat="1" ht="15.75" thickBot="1" x14ac:dyDescent="0.3">
      <c r="A6" s="57" t="s">
        <v>51</v>
      </c>
      <c r="B6" s="57"/>
      <c r="C6" s="57">
        <v>42111.15</v>
      </c>
      <c r="D6" s="57" t="s">
        <v>12</v>
      </c>
      <c r="E6" s="57">
        <v>795</v>
      </c>
    </row>
    <row r="7" spans="1:5" ht="15.75" thickBot="1" x14ac:dyDescent="0.3">
      <c r="A7" s="56"/>
      <c r="B7" s="56"/>
      <c r="C7" s="56">
        <v>42111.15</v>
      </c>
      <c r="D7" s="56"/>
      <c r="E7" s="56">
        <v>795</v>
      </c>
    </row>
    <row r="8" spans="1:5" s="58" customFormat="1" ht="15.75" thickBot="1" x14ac:dyDescent="0.3">
      <c r="A8" s="57" t="s">
        <v>52</v>
      </c>
      <c r="B8" s="57"/>
      <c r="C8" s="57">
        <v>42428.97</v>
      </c>
      <c r="D8" s="57" t="s">
        <v>12</v>
      </c>
      <c r="E8" s="57">
        <v>801</v>
      </c>
    </row>
    <row r="9" spans="1:5" ht="15.75" thickBot="1" x14ac:dyDescent="0.3">
      <c r="A9" s="56"/>
      <c r="B9" s="56"/>
      <c r="C9" s="56">
        <v>42428.97</v>
      </c>
      <c r="D9" s="56"/>
      <c r="E9" s="56">
        <v>801</v>
      </c>
    </row>
    <row r="10" spans="1:5" s="58" customFormat="1" ht="15.75" thickBot="1" x14ac:dyDescent="0.3">
      <c r="A10" s="57" t="s">
        <v>41</v>
      </c>
      <c r="B10" s="57"/>
      <c r="C10" s="57">
        <v>6783.42</v>
      </c>
      <c r="D10" s="57" t="s">
        <v>40</v>
      </c>
      <c r="E10" s="57">
        <v>14</v>
      </c>
    </row>
    <row r="11" spans="1:5" ht="15.75" thickBot="1" x14ac:dyDescent="0.3">
      <c r="A11" s="56"/>
      <c r="B11" s="56"/>
      <c r="C11" s="56">
        <v>6783.42</v>
      </c>
      <c r="D11" s="56"/>
      <c r="E11" s="56">
        <v>14</v>
      </c>
    </row>
    <row r="12" spans="1:5" s="58" customFormat="1" ht="15.75" thickBot="1" x14ac:dyDescent="0.3">
      <c r="A12" s="57" t="s">
        <v>53</v>
      </c>
      <c r="B12" s="57"/>
      <c r="C12" s="57">
        <v>1629.56</v>
      </c>
      <c r="D12" s="57" t="s">
        <v>4</v>
      </c>
      <c r="E12" s="57">
        <v>18106.2</v>
      </c>
    </row>
    <row r="13" spans="1:5" ht="15.75" thickBot="1" x14ac:dyDescent="0.3">
      <c r="A13" s="56"/>
      <c r="B13" s="56"/>
      <c r="C13" s="56">
        <v>1629.56</v>
      </c>
      <c r="D13" s="56"/>
      <c r="E13" s="56">
        <v>18106.2</v>
      </c>
    </row>
    <row r="14" spans="1:5" s="58" customFormat="1" ht="15.75" thickBot="1" x14ac:dyDescent="0.3">
      <c r="A14" s="57" t="s">
        <v>54</v>
      </c>
      <c r="B14" s="57"/>
      <c r="C14" s="57">
        <v>1629.45</v>
      </c>
      <c r="D14" s="57" t="s">
        <v>4</v>
      </c>
      <c r="E14" s="57">
        <v>18105</v>
      </c>
    </row>
    <row r="15" spans="1:5" ht="15.75" thickBot="1" x14ac:dyDescent="0.3">
      <c r="A15" s="56"/>
      <c r="B15" s="56"/>
      <c r="C15" s="56">
        <v>1629.45</v>
      </c>
      <c r="D15" s="56"/>
      <c r="E15" s="56">
        <v>18105</v>
      </c>
    </row>
    <row r="16" spans="1:5" s="58" customFormat="1" ht="15.75" thickBot="1" x14ac:dyDescent="0.3">
      <c r="A16" s="57" t="s">
        <v>17</v>
      </c>
      <c r="B16" s="57"/>
      <c r="C16" s="57">
        <v>1158.72</v>
      </c>
      <c r="D16" s="57" t="s">
        <v>4</v>
      </c>
      <c r="E16" s="57">
        <v>816</v>
      </c>
    </row>
    <row r="17" spans="1:5" s="58" customFormat="1" ht="15.75" thickBot="1" x14ac:dyDescent="0.3">
      <c r="A17" s="57" t="s">
        <v>17</v>
      </c>
      <c r="B17" s="57"/>
      <c r="C17" s="57">
        <v>1158.72</v>
      </c>
      <c r="D17" s="57" t="s">
        <v>4</v>
      </c>
      <c r="E17" s="57">
        <v>816</v>
      </c>
    </row>
    <row r="18" spans="1:5" ht="15.75" thickBot="1" x14ac:dyDescent="0.3">
      <c r="A18" s="56"/>
      <c r="B18" s="56"/>
      <c r="C18" s="56">
        <v>2317.44</v>
      </c>
      <c r="D18" s="56"/>
      <c r="E18" s="56">
        <v>1632</v>
      </c>
    </row>
    <row r="19" spans="1:5" s="58" customFormat="1" ht="15.75" thickBot="1" x14ac:dyDescent="0.3">
      <c r="A19" s="57" t="s">
        <v>30</v>
      </c>
      <c r="B19" s="57"/>
      <c r="C19" s="57">
        <v>3237.44</v>
      </c>
      <c r="D19" s="57" t="s">
        <v>31</v>
      </c>
      <c r="E19" s="57">
        <v>4</v>
      </c>
    </row>
    <row r="20" spans="1:5" ht="15.75" thickBot="1" x14ac:dyDescent="0.3">
      <c r="A20" s="56"/>
      <c r="B20" s="56"/>
      <c r="C20" s="56">
        <v>3237.44</v>
      </c>
      <c r="D20" s="56"/>
      <c r="E20" s="56">
        <v>4</v>
      </c>
    </row>
    <row r="21" spans="1:5" s="58" customFormat="1" ht="15.75" thickBot="1" x14ac:dyDescent="0.3">
      <c r="A21" s="57" t="s">
        <v>55</v>
      </c>
      <c r="B21" s="57"/>
      <c r="C21" s="57">
        <v>714.6</v>
      </c>
      <c r="D21" s="57" t="s">
        <v>56</v>
      </c>
      <c r="E21" s="57">
        <v>9</v>
      </c>
    </row>
    <row r="22" spans="1:5" ht="15.75" thickBot="1" x14ac:dyDescent="0.3">
      <c r="A22" s="56"/>
      <c r="B22" s="56"/>
      <c r="C22" s="56">
        <v>714.6</v>
      </c>
      <c r="D22" s="56"/>
      <c r="E22" s="56">
        <v>9</v>
      </c>
    </row>
    <row r="23" spans="1:5" s="58" customFormat="1" ht="15.75" thickBot="1" x14ac:dyDescent="0.3">
      <c r="A23" s="57" t="s">
        <v>57</v>
      </c>
      <c r="B23" s="57"/>
      <c r="C23" s="57">
        <v>891.28</v>
      </c>
      <c r="D23" s="57" t="s">
        <v>56</v>
      </c>
      <c r="E23" s="57">
        <v>4</v>
      </c>
    </row>
    <row r="24" spans="1:5" ht="15.75" thickBot="1" x14ac:dyDescent="0.3">
      <c r="A24" s="56"/>
      <c r="B24" s="56"/>
      <c r="C24" s="56">
        <v>891.28</v>
      </c>
      <c r="D24" s="56"/>
      <c r="E24" s="56">
        <v>4</v>
      </c>
    </row>
    <row r="25" spans="1:5" s="58" customFormat="1" ht="15.75" thickBot="1" x14ac:dyDescent="0.3">
      <c r="A25" s="57" t="s">
        <v>58</v>
      </c>
      <c r="B25" s="57"/>
      <c r="C25" s="57">
        <v>3787.77</v>
      </c>
      <c r="D25" s="57" t="s">
        <v>56</v>
      </c>
      <c r="E25" s="57">
        <v>1</v>
      </c>
    </row>
    <row r="26" spans="1:5" ht="15.75" thickBot="1" x14ac:dyDescent="0.3">
      <c r="A26" s="56"/>
      <c r="B26" s="56"/>
      <c r="C26" s="56">
        <v>3787.77</v>
      </c>
      <c r="D26" s="56"/>
      <c r="E26" s="56">
        <v>1</v>
      </c>
    </row>
    <row r="27" spans="1:5" ht="15.75" thickBot="1" x14ac:dyDescent="0.3">
      <c r="A27" s="56" t="s">
        <v>59</v>
      </c>
      <c r="B27" s="56"/>
      <c r="C27" s="56">
        <v>142.19</v>
      </c>
      <c r="D27" s="56" t="s">
        <v>4</v>
      </c>
      <c r="E27" s="56">
        <v>8364.2800000000007</v>
      </c>
    </row>
    <row r="28" spans="1:5" ht="15.75" thickBot="1" x14ac:dyDescent="0.3">
      <c r="A28" s="56"/>
      <c r="B28" s="56"/>
      <c r="C28" s="56">
        <v>142.19</v>
      </c>
      <c r="D28" s="56"/>
      <c r="E28" s="56">
        <v>8364.2800000000007</v>
      </c>
    </row>
    <row r="29" spans="1:5" s="58" customFormat="1" ht="15.75" thickBot="1" x14ac:dyDescent="0.3">
      <c r="A29" s="57" t="s">
        <v>60</v>
      </c>
      <c r="B29" s="57"/>
      <c r="C29" s="57">
        <v>421.83</v>
      </c>
      <c r="D29" s="57" t="s">
        <v>5</v>
      </c>
      <c r="E29" s="57">
        <v>9</v>
      </c>
    </row>
    <row r="30" spans="1:5" ht="15.75" thickBot="1" x14ac:dyDescent="0.3">
      <c r="A30" s="56"/>
      <c r="B30" s="56"/>
      <c r="C30" s="56">
        <v>421.83</v>
      </c>
      <c r="D30" s="56"/>
      <c r="E30" s="56">
        <v>9</v>
      </c>
    </row>
    <row r="31" spans="1:5" s="58" customFormat="1" ht="15.75" thickBot="1" x14ac:dyDescent="0.3">
      <c r="A31" s="57" t="s">
        <v>61</v>
      </c>
      <c r="B31" s="57"/>
      <c r="C31" s="57">
        <v>398.58</v>
      </c>
      <c r="D31" s="57" t="s">
        <v>56</v>
      </c>
      <c r="E31" s="57">
        <v>2</v>
      </c>
    </row>
    <row r="32" spans="1:5" ht="15.75" thickBot="1" x14ac:dyDescent="0.3">
      <c r="A32" s="56"/>
      <c r="B32" s="56"/>
      <c r="C32" s="56">
        <v>398.58</v>
      </c>
      <c r="D32" s="56"/>
      <c r="E32" s="56">
        <v>2</v>
      </c>
    </row>
    <row r="33" spans="1:5" s="58" customFormat="1" ht="15.75" thickBot="1" x14ac:dyDescent="0.3">
      <c r="A33" s="57" t="s">
        <v>39</v>
      </c>
      <c r="B33" s="57"/>
      <c r="C33" s="57">
        <v>7578.9</v>
      </c>
      <c r="D33" s="57" t="s">
        <v>5</v>
      </c>
      <c r="E33" s="57">
        <v>27</v>
      </c>
    </row>
    <row r="34" spans="1:5" ht="15.75" thickBot="1" x14ac:dyDescent="0.3">
      <c r="A34" s="56"/>
      <c r="B34" s="56"/>
      <c r="C34" s="56">
        <v>7578.9</v>
      </c>
      <c r="D34" s="56"/>
      <c r="E34" s="56">
        <v>27</v>
      </c>
    </row>
    <row r="35" spans="1:5" s="58" customFormat="1" ht="15.75" thickBot="1" x14ac:dyDescent="0.3">
      <c r="A35" s="57" t="s">
        <v>62</v>
      </c>
      <c r="B35" s="57"/>
      <c r="C35" s="57">
        <v>1107.1500000000001</v>
      </c>
      <c r="D35" s="57" t="s">
        <v>56</v>
      </c>
      <c r="E35" s="57">
        <v>3</v>
      </c>
    </row>
    <row r="36" spans="1:5" ht="15.75" thickBot="1" x14ac:dyDescent="0.3">
      <c r="A36" s="56"/>
      <c r="B36" s="56"/>
      <c r="C36" s="56">
        <v>1107.1500000000001</v>
      </c>
      <c r="D36" s="56"/>
      <c r="E36" s="56">
        <v>3</v>
      </c>
    </row>
    <row r="37" spans="1:5" s="58" customFormat="1" ht="15.75" thickBot="1" x14ac:dyDescent="0.3">
      <c r="A37" s="57" t="s">
        <v>63</v>
      </c>
      <c r="B37" s="57"/>
      <c r="C37" s="57">
        <v>938.34</v>
      </c>
      <c r="D37" s="57" t="s">
        <v>5</v>
      </c>
      <c r="E37" s="57">
        <v>3</v>
      </c>
    </row>
    <row r="38" spans="1:5" ht="15.75" thickBot="1" x14ac:dyDescent="0.3">
      <c r="A38" s="56"/>
      <c r="B38" s="56"/>
      <c r="C38" s="56">
        <v>938.34</v>
      </c>
      <c r="D38" s="56"/>
      <c r="E38" s="56">
        <v>3</v>
      </c>
    </row>
    <row r="39" spans="1:5" s="58" customFormat="1" ht="15.75" thickBot="1" x14ac:dyDescent="0.3">
      <c r="A39" s="57" t="s">
        <v>64</v>
      </c>
      <c r="B39" s="57"/>
      <c r="C39" s="57">
        <v>1562.85</v>
      </c>
      <c r="D39" s="57" t="s">
        <v>5</v>
      </c>
      <c r="E39" s="57">
        <v>5</v>
      </c>
    </row>
    <row r="40" spans="1:5" ht="15.75" thickBot="1" x14ac:dyDescent="0.3">
      <c r="A40" s="56"/>
      <c r="B40" s="56"/>
      <c r="C40" s="56">
        <v>1562.85</v>
      </c>
      <c r="D40" s="56"/>
      <c r="E40" s="56">
        <v>5</v>
      </c>
    </row>
    <row r="41" spans="1:5" s="58" customFormat="1" ht="15.75" thickBot="1" x14ac:dyDescent="0.3">
      <c r="A41" s="57" t="s">
        <v>32</v>
      </c>
      <c r="B41" s="57"/>
      <c r="C41" s="57">
        <v>2069.96</v>
      </c>
      <c r="D41" s="57" t="s">
        <v>56</v>
      </c>
      <c r="E41" s="57">
        <v>2</v>
      </c>
    </row>
    <row r="42" spans="1:5" ht="15.75" thickBot="1" x14ac:dyDescent="0.3">
      <c r="A42" s="56"/>
      <c r="B42" s="56"/>
      <c r="C42" s="56">
        <v>2069.96</v>
      </c>
      <c r="D42" s="56"/>
      <c r="E42" s="56">
        <v>2</v>
      </c>
    </row>
    <row r="43" spans="1:5" s="58" customFormat="1" ht="15.75" thickBot="1" x14ac:dyDescent="0.3">
      <c r="A43" s="57" t="s">
        <v>65</v>
      </c>
      <c r="B43" s="57"/>
      <c r="C43" s="57">
        <v>106.96</v>
      </c>
      <c r="D43" s="57" t="s">
        <v>56</v>
      </c>
      <c r="E43" s="57">
        <v>1</v>
      </c>
    </row>
    <row r="44" spans="1:5" ht="15.75" thickBot="1" x14ac:dyDescent="0.3">
      <c r="A44" s="56"/>
      <c r="B44" s="56"/>
      <c r="C44" s="56">
        <v>106.96</v>
      </c>
      <c r="D44" s="56"/>
      <c r="E44" s="56">
        <v>1</v>
      </c>
    </row>
    <row r="45" spans="1:5" s="58" customFormat="1" ht="15.75" thickBot="1" x14ac:dyDescent="0.3">
      <c r="A45" s="57" t="s">
        <v>66</v>
      </c>
      <c r="B45" s="57"/>
      <c r="C45" s="57">
        <v>214.74</v>
      </c>
      <c r="D45" s="57" t="s">
        <v>56</v>
      </c>
      <c r="E45" s="57">
        <v>1</v>
      </c>
    </row>
    <row r="46" spans="1:5" ht="15.75" thickBot="1" x14ac:dyDescent="0.3">
      <c r="A46" s="56"/>
      <c r="B46" s="56"/>
      <c r="C46" s="56">
        <v>214.74</v>
      </c>
      <c r="D46" s="56"/>
      <c r="E46" s="56">
        <v>1</v>
      </c>
    </row>
    <row r="47" spans="1:5" s="58" customFormat="1" ht="15.75" thickBot="1" x14ac:dyDescent="0.3">
      <c r="A47" s="57" t="s">
        <v>67</v>
      </c>
      <c r="B47" s="57"/>
      <c r="C47" s="57">
        <v>249.12</v>
      </c>
      <c r="D47" s="57" t="s">
        <v>4</v>
      </c>
      <c r="E47" s="57">
        <v>2</v>
      </c>
    </row>
    <row r="48" spans="1:5" ht="15.75" thickBot="1" x14ac:dyDescent="0.3">
      <c r="A48" s="56"/>
      <c r="B48" s="56"/>
      <c r="C48" s="56">
        <v>249.12</v>
      </c>
      <c r="D48" s="56"/>
      <c r="E48" s="56">
        <v>2</v>
      </c>
    </row>
    <row r="49" spans="1:5" s="58" customFormat="1" ht="15.75" thickBot="1" x14ac:dyDescent="0.3">
      <c r="A49" s="57" t="s">
        <v>68</v>
      </c>
      <c r="B49" s="57"/>
      <c r="C49" s="57">
        <v>2439.96</v>
      </c>
      <c r="D49" s="57" t="s">
        <v>56</v>
      </c>
      <c r="E49" s="57">
        <v>4</v>
      </c>
    </row>
    <row r="50" spans="1:5" ht="15.75" thickBot="1" x14ac:dyDescent="0.3">
      <c r="A50" s="56"/>
      <c r="B50" s="56"/>
      <c r="C50" s="56">
        <v>2439.96</v>
      </c>
      <c r="D50" s="56"/>
      <c r="E50" s="56">
        <v>4</v>
      </c>
    </row>
    <row r="51" spans="1:5" s="58" customFormat="1" ht="15.75" thickBot="1" x14ac:dyDescent="0.3">
      <c r="A51" s="57" t="s">
        <v>69</v>
      </c>
      <c r="B51" s="57"/>
      <c r="C51" s="57">
        <v>5756.7</v>
      </c>
      <c r="D51" s="57" t="s">
        <v>56</v>
      </c>
      <c r="E51" s="57">
        <v>3</v>
      </c>
    </row>
    <row r="52" spans="1:5" ht="15.75" thickBot="1" x14ac:dyDescent="0.3">
      <c r="A52" s="56"/>
      <c r="B52" s="56"/>
      <c r="C52" s="56">
        <v>5756.7</v>
      </c>
      <c r="D52" s="56"/>
      <c r="E52" s="56">
        <v>3</v>
      </c>
    </row>
    <row r="53" spans="1:5" s="58" customFormat="1" ht="15.75" thickBot="1" x14ac:dyDescent="0.3">
      <c r="A53" s="57" t="s">
        <v>70</v>
      </c>
      <c r="B53" s="57"/>
      <c r="C53" s="57">
        <v>4939.99</v>
      </c>
      <c r="D53" s="57" t="s">
        <v>56</v>
      </c>
      <c r="E53" s="57">
        <v>1</v>
      </c>
    </row>
    <row r="54" spans="1:5" ht="15.75" thickBot="1" x14ac:dyDescent="0.3">
      <c r="A54" s="56"/>
      <c r="B54" s="56"/>
      <c r="C54" s="56">
        <v>4939.99</v>
      </c>
      <c r="D54" s="56"/>
      <c r="E54" s="56">
        <v>1</v>
      </c>
    </row>
    <row r="55" spans="1:5" s="58" customFormat="1" ht="15.75" thickBot="1" x14ac:dyDescent="0.3">
      <c r="A55" s="57" t="s">
        <v>71</v>
      </c>
      <c r="B55" s="57"/>
      <c r="C55" s="57">
        <v>36073</v>
      </c>
      <c r="D55" s="57" t="s">
        <v>56</v>
      </c>
      <c r="E55" s="57">
        <v>10</v>
      </c>
    </row>
    <row r="56" spans="1:5" ht="15.75" thickBot="1" x14ac:dyDescent="0.3">
      <c r="A56" s="56"/>
      <c r="B56" s="56"/>
      <c r="C56" s="56">
        <v>36073</v>
      </c>
      <c r="D56" s="56"/>
      <c r="E56" s="56">
        <v>10</v>
      </c>
    </row>
    <row r="57" spans="1:5" s="58" customFormat="1" ht="15.75" thickBot="1" x14ac:dyDescent="0.3">
      <c r="A57" s="57" t="s">
        <v>72</v>
      </c>
      <c r="B57" s="57"/>
      <c r="C57" s="57">
        <v>14025.6</v>
      </c>
      <c r="D57" s="57" t="s">
        <v>56</v>
      </c>
      <c r="E57" s="57">
        <v>3</v>
      </c>
    </row>
    <row r="58" spans="1:5" ht="15.75" thickBot="1" x14ac:dyDescent="0.3">
      <c r="A58" s="56"/>
      <c r="B58" s="56"/>
      <c r="C58" s="56">
        <v>14025.6</v>
      </c>
      <c r="D58" s="56"/>
      <c r="E58" s="56">
        <v>3</v>
      </c>
    </row>
    <row r="59" spans="1:5" s="58" customFormat="1" ht="15.75" thickBot="1" x14ac:dyDescent="0.3">
      <c r="A59" s="57" t="s">
        <v>73</v>
      </c>
      <c r="B59" s="57"/>
      <c r="C59" s="57">
        <v>967.76</v>
      </c>
      <c r="D59" s="57" t="s">
        <v>4</v>
      </c>
      <c r="E59" s="57">
        <v>1.3</v>
      </c>
    </row>
    <row r="60" spans="1:5" ht="15.75" thickBot="1" x14ac:dyDescent="0.3">
      <c r="A60" s="56"/>
      <c r="B60" s="56"/>
      <c r="C60" s="56">
        <v>967.76</v>
      </c>
      <c r="D60" s="56"/>
      <c r="E60" s="56">
        <v>1.3</v>
      </c>
    </row>
    <row r="61" spans="1:5" s="58" customFormat="1" ht="15.75" thickBot="1" x14ac:dyDescent="0.3">
      <c r="A61" s="57" t="s">
        <v>33</v>
      </c>
      <c r="B61" s="57"/>
      <c r="C61" s="57">
        <v>2741.63</v>
      </c>
      <c r="D61" s="57" t="s">
        <v>5</v>
      </c>
      <c r="E61" s="57">
        <v>2.5</v>
      </c>
    </row>
    <row r="62" spans="1:5" ht="15.75" thickBot="1" x14ac:dyDescent="0.3">
      <c r="A62" s="56"/>
      <c r="B62" s="56"/>
      <c r="C62" s="56">
        <v>2741.63</v>
      </c>
      <c r="D62" s="56"/>
      <c r="E62" s="56">
        <v>2.5</v>
      </c>
    </row>
    <row r="63" spans="1:5" s="58" customFormat="1" ht="15.75" thickBot="1" x14ac:dyDescent="0.3">
      <c r="A63" s="57" t="s">
        <v>74</v>
      </c>
      <c r="B63" s="57"/>
      <c r="C63" s="57">
        <v>3580.76</v>
      </c>
      <c r="D63" s="57" t="s">
        <v>5</v>
      </c>
      <c r="E63" s="57">
        <v>4</v>
      </c>
    </row>
    <row r="64" spans="1:5" ht="15.75" thickBot="1" x14ac:dyDescent="0.3">
      <c r="A64" s="56"/>
      <c r="B64" s="56"/>
      <c r="C64" s="56">
        <v>3580.76</v>
      </c>
      <c r="D64" s="56"/>
      <c r="E64" s="56">
        <v>4</v>
      </c>
    </row>
    <row r="65" spans="1:5" s="58" customFormat="1" ht="15.75" thickBot="1" x14ac:dyDescent="0.3">
      <c r="A65" s="57" t="s">
        <v>75</v>
      </c>
      <c r="B65" s="57"/>
      <c r="C65" s="57">
        <v>548</v>
      </c>
      <c r="D65" s="57" t="s">
        <v>5</v>
      </c>
      <c r="E65" s="57">
        <v>0.5</v>
      </c>
    </row>
    <row r="66" spans="1:5" ht="15.75" thickBot="1" x14ac:dyDescent="0.3">
      <c r="A66" s="56"/>
      <c r="B66" s="56"/>
      <c r="C66" s="56">
        <v>548</v>
      </c>
      <c r="D66" s="56"/>
      <c r="E66" s="56">
        <v>0.5</v>
      </c>
    </row>
    <row r="67" spans="1:5" s="58" customFormat="1" ht="15.75" thickBot="1" x14ac:dyDescent="0.3">
      <c r="A67" s="57" t="s">
        <v>76</v>
      </c>
      <c r="B67" s="57"/>
      <c r="C67" s="57">
        <v>14484.96</v>
      </c>
      <c r="D67" s="57" t="s">
        <v>4</v>
      </c>
      <c r="E67" s="57">
        <v>18106.2</v>
      </c>
    </row>
    <row r="68" spans="1:5" ht="15.75" thickBot="1" x14ac:dyDescent="0.3">
      <c r="A68" s="56"/>
      <c r="B68" s="56"/>
      <c r="C68" s="56">
        <v>14484.96</v>
      </c>
      <c r="D68" s="56"/>
      <c r="E68" s="56">
        <v>18106.2</v>
      </c>
    </row>
    <row r="69" spans="1:5" s="58" customFormat="1" ht="15.75" thickBot="1" x14ac:dyDescent="0.3">
      <c r="A69" s="57" t="s">
        <v>77</v>
      </c>
      <c r="B69" s="57"/>
      <c r="C69" s="57">
        <v>16294.5</v>
      </c>
      <c r="D69" s="57" t="s">
        <v>4</v>
      </c>
      <c r="E69" s="57">
        <v>18105</v>
      </c>
    </row>
    <row r="70" spans="1:5" ht="15.75" thickBot="1" x14ac:dyDescent="0.3">
      <c r="A70" s="56"/>
      <c r="B70" s="56"/>
      <c r="C70" s="56">
        <v>16294.5</v>
      </c>
      <c r="D70" s="56"/>
      <c r="E70" s="56">
        <v>18105</v>
      </c>
    </row>
    <row r="71" spans="1:5" s="58" customFormat="1" ht="15.75" thickBot="1" x14ac:dyDescent="0.3">
      <c r="A71" s="57" t="s">
        <v>78</v>
      </c>
      <c r="B71" s="57"/>
      <c r="C71" s="57">
        <v>4164.1499999999996</v>
      </c>
      <c r="D71" s="57" t="s">
        <v>4</v>
      </c>
      <c r="E71" s="57">
        <v>18105</v>
      </c>
    </row>
    <row r="72" spans="1:5" ht="15.75" thickBot="1" x14ac:dyDescent="0.3">
      <c r="A72" s="56"/>
      <c r="B72" s="56"/>
      <c r="C72" s="56">
        <v>4164.1499999999996</v>
      </c>
      <c r="D72" s="56"/>
      <c r="E72" s="56">
        <v>18105</v>
      </c>
    </row>
    <row r="73" spans="1:5" s="58" customFormat="1" ht="15.75" thickBot="1" x14ac:dyDescent="0.3">
      <c r="A73" s="57" t="s">
        <v>79</v>
      </c>
      <c r="B73" s="57"/>
      <c r="C73" s="57">
        <v>3802.3</v>
      </c>
      <c r="D73" s="57" t="s">
        <v>4</v>
      </c>
      <c r="E73" s="57">
        <v>18106.2</v>
      </c>
    </row>
    <row r="74" spans="1:5" ht="15.75" thickBot="1" x14ac:dyDescent="0.3">
      <c r="A74" s="56"/>
      <c r="B74" s="56"/>
      <c r="C74" s="56">
        <v>3802.3</v>
      </c>
      <c r="D74" s="56"/>
      <c r="E74" s="56">
        <v>18106.2</v>
      </c>
    </row>
    <row r="75" spans="1:5" s="58" customFormat="1" ht="15.75" thickBot="1" x14ac:dyDescent="0.3">
      <c r="A75" s="57" t="s">
        <v>80</v>
      </c>
      <c r="B75" s="57"/>
      <c r="C75" s="57">
        <v>19300.53</v>
      </c>
      <c r="D75" s="57" t="s">
        <v>4</v>
      </c>
      <c r="E75" s="57">
        <v>12138.7</v>
      </c>
    </row>
    <row r="76" spans="1:5" ht="15.75" thickBot="1" x14ac:dyDescent="0.3">
      <c r="A76" s="56"/>
      <c r="B76" s="56"/>
      <c r="C76" s="56">
        <v>19300.53</v>
      </c>
      <c r="D76" s="56"/>
      <c r="E76" s="56">
        <v>12138.7</v>
      </c>
    </row>
    <row r="77" spans="1:5" s="58" customFormat="1" ht="15.75" thickBot="1" x14ac:dyDescent="0.3">
      <c r="A77" s="57" t="s">
        <v>81</v>
      </c>
      <c r="B77" s="57"/>
      <c r="C77" s="57">
        <v>23792.95</v>
      </c>
      <c r="D77" s="57" t="s">
        <v>4</v>
      </c>
      <c r="E77" s="57">
        <v>14333.1</v>
      </c>
    </row>
    <row r="78" spans="1:5" ht="15.75" thickBot="1" x14ac:dyDescent="0.3">
      <c r="A78" s="56"/>
      <c r="B78" s="56"/>
      <c r="C78" s="56">
        <v>23792.95</v>
      </c>
      <c r="D78" s="56"/>
      <c r="E78" s="56">
        <v>14333.1</v>
      </c>
    </row>
    <row r="79" spans="1:5" ht="15.75" thickBot="1" x14ac:dyDescent="0.3">
      <c r="A79" s="56" t="s">
        <v>82</v>
      </c>
      <c r="B79" s="56"/>
      <c r="C79" s="56">
        <v>41186.699999999997</v>
      </c>
      <c r="D79" s="56" t="s">
        <v>4</v>
      </c>
      <c r="E79" s="56">
        <v>16810.900000000001</v>
      </c>
    </row>
    <row r="80" spans="1:5" ht="15.75" thickBot="1" x14ac:dyDescent="0.3">
      <c r="A80" s="56"/>
      <c r="B80" s="56"/>
      <c r="C80" s="56">
        <v>41186.699999999997</v>
      </c>
      <c r="D80" s="56"/>
      <c r="E80" s="56">
        <v>16810.900000000001</v>
      </c>
    </row>
    <row r="81" spans="1:5" ht="15.75" thickBot="1" x14ac:dyDescent="0.3">
      <c r="A81" s="56" t="s">
        <v>83</v>
      </c>
      <c r="B81" s="56"/>
      <c r="C81" s="56">
        <v>44357.279999999999</v>
      </c>
      <c r="D81" s="56" t="s">
        <v>4</v>
      </c>
      <c r="E81" s="56">
        <v>18105</v>
      </c>
    </row>
    <row r="82" spans="1:5" ht="15.75" thickBot="1" x14ac:dyDescent="0.3">
      <c r="A82" s="56"/>
      <c r="B82" s="56"/>
      <c r="C82" s="56">
        <v>44357.279999999999</v>
      </c>
      <c r="D82" s="56"/>
      <c r="E82" s="56">
        <v>18105</v>
      </c>
    </row>
    <row r="83" spans="1:5" s="58" customFormat="1" ht="15.75" thickBot="1" x14ac:dyDescent="0.3">
      <c r="A83" s="57" t="s">
        <v>84</v>
      </c>
      <c r="B83" s="57"/>
      <c r="C83" s="57">
        <v>68079.31</v>
      </c>
      <c r="D83" s="57" t="s">
        <v>4</v>
      </c>
      <c r="E83" s="57">
        <v>18106.2</v>
      </c>
    </row>
    <row r="84" spans="1:5" ht="15.75" thickBot="1" x14ac:dyDescent="0.3">
      <c r="A84" s="56"/>
      <c r="B84" s="56"/>
      <c r="C84" s="56">
        <v>68079.31</v>
      </c>
      <c r="D84" s="56"/>
      <c r="E84" s="56">
        <v>18106.2</v>
      </c>
    </row>
    <row r="85" spans="1:5" s="58" customFormat="1" ht="15.75" thickBot="1" x14ac:dyDescent="0.3">
      <c r="A85" s="57" t="s">
        <v>85</v>
      </c>
      <c r="B85" s="57"/>
      <c r="C85" s="57">
        <v>71514.75</v>
      </c>
      <c r="D85" s="57" t="s">
        <v>4</v>
      </c>
      <c r="E85" s="57">
        <v>18105</v>
      </c>
    </row>
    <row r="86" spans="1:5" ht="15.75" thickBot="1" x14ac:dyDescent="0.3">
      <c r="A86" s="56"/>
      <c r="B86" s="56"/>
      <c r="C86" s="56">
        <v>71514.75</v>
      </c>
      <c r="D86" s="56"/>
      <c r="E86" s="56">
        <v>18105</v>
      </c>
    </row>
    <row r="87" spans="1:5" s="58" customFormat="1" ht="15.75" thickBot="1" x14ac:dyDescent="0.3">
      <c r="A87" s="57" t="s">
        <v>86</v>
      </c>
      <c r="B87" s="57"/>
      <c r="C87" s="57">
        <v>6197.1</v>
      </c>
      <c r="D87" s="57" t="s">
        <v>56</v>
      </c>
      <c r="E87" s="57">
        <v>6</v>
      </c>
    </row>
    <row r="88" spans="1:5" ht="15.75" thickBot="1" x14ac:dyDescent="0.3">
      <c r="A88" s="56"/>
      <c r="B88" s="56"/>
      <c r="C88" s="56">
        <v>6197.1</v>
      </c>
      <c r="D88" s="56"/>
      <c r="E88" s="56">
        <v>6</v>
      </c>
    </row>
    <row r="89" spans="1:5" s="58" customFormat="1" ht="15.75" thickBot="1" x14ac:dyDescent="0.3">
      <c r="A89" s="57" t="s">
        <v>29</v>
      </c>
      <c r="B89" s="57"/>
      <c r="C89" s="57">
        <v>179.6</v>
      </c>
      <c r="D89" s="57" t="s">
        <v>56</v>
      </c>
      <c r="E89" s="57">
        <v>1</v>
      </c>
    </row>
    <row r="90" spans="1:5" s="58" customFormat="1" ht="15.75" thickBot="1" x14ac:dyDescent="0.3">
      <c r="A90" s="57" t="s">
        <v>29</v>
      </c>
      <c r="B90" s="57"/>
      <c r="C90" s="57">
        <v>171.34</v>
      </c>
      <c r="D90" s="57" t="s">
        <v>56</v>
      </c>
      <c r="E90" s="57">
        <v>1</v>
      </c>
    </row>
    <row r="91" spans="1:5" ht="15.75" thickBot="1" x14ac:dyDescent="0.3">
      <c r="A91" s="56"/>
      <c r="B91" s="56"/>
      <c r="C91" s="56">
        <v>350.94</v>
      </c>
      <c r="D91" s="56"/>
      <c r="E91" s="56">
        <v>2</v>
      </c>
    </row>
    <row r="92" spans="1:5" s="58" customFormat="1" ht="15.75" thickBot="1" x14ac:dyDescent="0.3">
      <c r="A92" s="57" t="s">
        <v>87</v>
      </c>
      <c r="B92" s="57"/>
      <c r="C92" s="57">
        <v>2599.2800000000002</v>
      </c>
      <c r="D92" s="57" t="s">
        <v>56</v>
      </c>
      <c r="E92" s="57">
        <v>8</v>
      </c>
    </row>
    <row r="93" spans="1:5" ht="15.75" thickBot="1" x14ac:dyDescent="0.3">
      <c r="A93" s="56"/>
      <c r="B93" s="56"/>
      <c r="C93" s="56">
        <v>2599.2800000000002</v>
      </c>
      <c r="D93" s="56"/>
      <c r="E93" s="56">
        <v>8</v>
      </c>
    </row>
    <row r="94" spans="1:5" s="58" customFormat="1" ht="15.75" thickBot="1" x14ac:dyDescent="0.3">
      <c r="A94" s="57" t="s">
        <v>88</v>
      </c>
      <c r="B94" s="57"/>
      <c r="C94" s="57">
        <v>124</v>
      </c>
      <c r="D94" s="57" t="s">
        <v>56</v>
      </c>
      <c r="E94" s="57">
        <v>1</v>
      </c>
    </row>
    <row r="95" spans="1:5" ht="15.75" thickBot="1" x14ac:dyDescent="0.3">
      <c r="A95" s="56"/>
      <c r="B95" s="56"/>
      <c r="C95" s="56">
        <v>124</v>
      </c>
      <c r="D95" s="56"/>
      <c r="E95" s="56">
        <v>1</v>
      </c>
    </row>
    <row r="96" spans="1:5" s="58" customFormat="1" ht="15.75" thickBot="1" x14ac:dyDescent="0.3">
      <c r="A96" s="57" t="s">
        <v>89</v>
      </c>
      <c r="B96" s="57"/>
      <c r="C96" s="57">
        <v>1448.5</v>
      </c>
      <c r="D96" s="57" t="s">
        <v>4</v>
      </c>
      <c r="E96" s="57">
        <v>18106.2</v>
      </c>
    </row>
    <row r="97" spans="1:5" ht="15.75" thickBot="1" x14ac:dyDescent="0.3">
      <c r="A97" s="56"/>
      <c r="B97" s="56"/>
      <c r="C97" s="56">
        <v>1448.5</v>
      </c>
      <c r="D97" s="56"/>
      <c r="E97" s="56">
        <v>18106.2</v>
      </c>
    </row>
    <row r="98" spans="1:5" s="58" customFormat="1" ht="15.75" thickBot="1" x14ac:dyDescent="0.3">
      <c r="A98" s="57" t="s">
        <v>90</v>
      </c>
      <c r="B98" s="57"/>
      <c r="C98" s="57">
        <v>1629.45</v>
      </c>
      <c r="D98" s="57" t="s">
        <v>4</v>
      </c>
      <c r="E98" s="57">
        <v>18105</v>
      </c>
    </row>
    <row r="99" spans="1:5" ht="15.75" thickBot="1" x14ac:dyDescent="0.3">
      <c r="A99" s="56"/>
      <c r="B99" s="56"/>
      <c r="C99" s="56">
        <v>1629.45</v>
      </c>
      <c r="D99" s="56"/>
      <c r="E99" s="56">
        <v>18105</v>
      </c>
    </row>
    <row r="100" spans="1:5" s="58" customFormat="1" ht="15.75" thickBot="1" x14ac:dyDescent="0.3">
      <c r="A100" s="57" t="s">
        <v>91</v>
      </c>
      <c r="B100" s="57"/>
      <c r="C100" s="57">
        <v>6880.36</v>
      </c>
      <c r="D100" s="57" t="s">
        <v>4</v>
      </c>
      <c r="E100" s="57">
        <v>18106.2</v>
      </c>
    </row>
    <row r="101" spans="1:5" ht="15.75" thickBot="1" x14ac:dyDescent="0.3">
      <c r="A101" s="56"/>
      <c r="B101" s="56"/>
      <c r="C101" s="56">
        <v>6880.36</v>
      </c>
      <c r="D101" s="56"/>
      <c r="E101" s="56">
        <v>18106.2</v>
      </c>
    </row>
    <row r="102" spans="1:5" s="58" customFormat="1" ht="15.75" thickBot="1" x14ac:dyDescent="0.3">
      <c r="A102" s="57" t="s">
        <v>91</v>
      </c>
      <c r="B102" s="57"/>
      <c r="C102" s="57">
        <v>6879.9</v>
      </c>
      <c r="D102" s="57" t="s">
        <v>4</v>
      </c>
      <c r="E102" s="57">
        <v>18105</v>
      </c>
    </row>
    <row r="103" spans="1:5" ht="15.75" thickBot="1" x14ac:dyDescent="0.3">
      <c r="A103" s="56"/>
      <c r="B103" s="56"/>
      <c r="C103" s="56">
        <v>6879.9</v>
      </c>
      <c r="D103" s="56"/>
      <c r="E103" s="56">
        <v>18105</v>
      </c>
    </row>
    <row r="104" spans="1:5" s="58" customFormat="1" ht="15.75" thickBot="1" x14ac:dyDescent="0.3">
      <c r="A104" s="57" t="s">
        <v>92</v>
      </c>
      <c r="B104" s="57"/>
      <c r="C104" s="57">
        <v>987.14</v>
      </c>
      <c r="D104" s="57" t="s">
        <v>56</v>
      </c>
      <c r="E104" s="57">
        <v>1</v>
      </c>
    </row>
    <row r="105" spans="1:5" ht="15.75" thickBot="1" x14ac:dyDescent="0.3">
      <c r="A105" s="56"/>
      <c r="B105" s="56"/>
      <c r="C105" s="56">
        <v>987.14</v>
      </c>
      <c r="D105" s="56"/>
      <c r="E105" s="56">
        <v>1</v>
      </c>
    </row>
    <row r="106" spans="1:5" s="58" customFormat="1" ht="15.75" thickBot="1" x14ac:dyDescent="0.3">
      <c r="A106" s="57" t="s">
        <v>93</v>
      </c>
      <c r="B106" s="57"/>
      <c r="C106" s="57">
        <v>607.30999999999995</v>
      </c>
      <c r="D106" s="57" t="s">
        <v>56</v>
      </c>
      <c r="E106" s="57">
        <v>1</v>
      </c>
    </row>
    <row r="107" spans="1:5" ht="15.75" thickBot="1" x14ac:dyDescent="0.3">
      <c r="A107" s="56"/>
      <c r="B107" s="56"/>
      <c r="C107" s="56">
        <v>607.30999999999995</v>
      </c>
      <c r="D107" s="56"/>
      <c r="E107" s="56">
        <v>1</v>
      </c>
    </row>
    <row r="108" spans="1:5" s="58" customFormat="1" ht="15.75" thickBot="1" x14ac:dyDescent="0.3">
      <c r="A108" s="57" t="s">
        <v>34</v>
      </c>
      <c r="B108" s="57"/>
      <c r="C108" s="57">
        <v>270.14</v>
      </c>
      <c r="D108" s="57" t="s">
        <v>35</v>
      </c>
      <c r="E108" s="57">
        <v>1</v>
      </c>
    </row>
    <row r="109" spans="1:5" ht="15.75" thickBot="1" x14ac:dyDescent="0.3">
      <c r="A109" s="56"/>
      <c r="B109" s="56"/>
      <c r="C109" s="56">
        <v>270.14</v>
      </c>
      <c r="D109" s="56"/>
      <c r="E109" s="56">
        <v>1</v>
      </c>
    </row>
    <row r="110" spans="1:5" s="58" customFormat="1" ht="15.75" thickBot="1" x14ac:dyDescent="0.3">
      <c r="A110" s="57" t="s">
        <v>38</v>
      </c>
      <c r="B110" s="57"/>
      <c r="C110" s="57">
        <v>2802.1</v>
      </c>
      <c r="D110" s="57" t="s">
        <v>5</v>
      </c>
      <c r="E110" s="57">
        <v>10</v>
      </c>
    </row>
    <row r="111" spans="1:5" ht="15.75" thickBot="1" x14ac:dyDescent="0.3">
      <c r="A111" s="56"/>
      <c r="B111" s="56"/>
      <c r="C111" s="56">
        <v>2802.1</v>
      </c>
      <c r="D111" s="56"/>
      <c r="E111" s="56">
        <v>10</v>
      </c>
    </row>
    <row r="112" spans="1:5" s="58" customFormat="1" ht="15.75" thickBot="1" x14ac:dyDescent="0.3">
      <c r="A112" s="57" t="s">
        <v>94</v>
      </c>
      <c r="B112" s="57"/>
      <c r="C112" s="57">
        <v>88332</v>
      </c>
      <c r="D112" s="57" t="s">
        <v>95</v>
      </c>
      <c r="E112" s="57">
        <v>1</v>
      </c>
    </row>
    <row r="113" spans="1:5" ht="15.75" thickBot="1" x14ac:dyDescent="0.3">
      <c r="A113" s="56"/>
      <c r="B113" s="56"/>
      <c r="C113" s="56">
        <v>88332</v>
      </c>
      <c r="D113" s="56"/>
      <c r="E113" s="56">
        <v>1</v>
      </c>
    </row>
    <row r="114" spans="1:5" ht="15.75" thickBot="1" x14ac:dyDescent="0.3">
      <c r="A114" s="56" t="s">
        <v>96</v>
      </c>
      <c r="B114" s="56"/>
      <c r="C114" s="56">
        <v>472.52</v>
      </c>
      <c r="D114" s="56" t="s">
        <v>4</v>
      </c>
      <c r="E114" s="56">
        <v>1</v>
      </c>
    </row>
    <row r="115" spans="1:5" ht="15.75" thickBot="1" x14ac:dyDescent="0.3">
      <c r="A115" s="56"/>
      <c r="B115" s="56"/>
      <c r="C115" s="56">
        <v>472.52</v>
      </c>
      <c r="D115" s="56"/>
      <c r="E115" s="56">
        <v>1</v>
      </c>
    </row>
    <row r="116" spans="1:5" s="58" customFormat="1" ht="15.75" thickBot="1" x14ac:dyDescent="0.3">
      <c r="A116" s="57" t="s">
        <v>97</v>
      </c>
      <c r="B116" s="57"/>
      <c r="C116" s="57">
        <v>1243.06</v>
      </c>
      <c r="D116" s="57" t="s">
        <v>31</v>
      </c>
      <c r="E116" s="57">
        <v>2</v>
      </c>
    </row>
    <row r="117" spans="1:5" ht="15.75" thickBot="1" x14ac:dyDescent="0.3">
      <c r="A117" s="56"/>
      <c r="B117" s="56"/>
      <c r="C117" s="56">
        <v>1243.06</v>
      </c>
      <c r="D117" s="56"/>
      <c r="E117" s="56">
        <v>2</v>
      </c>
    </row>
    <row r="118" spans="1:5" s="58" customFormat="1" ht="15.75" thickBot="1" x14ac:dyDescent="0.3">
      <c r="A118" s="57" t="s">
        <v>98</v>
      </c>
      <c r="B118" s="57"/>
      <c r="C118" s="57">
        <v>2163.34</v>
      </c>
      <c r="D118" s="57" t="s">
        <v>56</v>
      </c>
      <c r="E118" s="57">
        <v>2</v>
      </c>
    </row>
    <row r="119" spans="1:5" ht="15.75" thickBot="1" x14ac:dyDescent="0.3">
      <c r="A119" s="56"/>
      <c r="B119" s="56"/>
      <c r="C119" s="56">
        <v>2163.34</v>
      </c>
      <c r="D119" s="56"/>
      <c r="E119" s="56">
        <v>2</v>
      </c>
    </row>
    <row r="120" spans="1:5" ht="15.75" thickBot="1" x14ac:dyDescent="0.3">
      <c r="A120" s="56"/>
      <c r="B120" s="56"/>
      <c r="C120" s="56">
        <v>621359.67000000004</v>
      </c>
      <c r="D120" s="56"/>
      <c r="E120" s="56">
        <v>290399.48000000004</v>
      </c>
    </row>
    <row r="126" spans="1:5" x14ac:dyDescent="0.25">
      <c r="A126" s="5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2019-02-14T01:25:36Z</cp:lastPrinted>
  <dcterms:created xsi:type="dcterms:W3CDTF">2016-03-18T02:51:51Z</dcterms:created>
  <dcterms:modified xsi:type="dcterms:W3CDTF">2021-03-10T05:45:42Z</dcterms:modified>
</cp:coreProperties>
</file>