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Лист1!$A$1:$E$88</definedName>
  </definedNames>
  <calcPr calcId="145621" refMode="R1C1"/>
</workbook>
</file>

<file path=xl/calcChain.xml><?xml version="1.0" encoding="utf-8"?>
<calcChain xmlns="http://schemas.openxmlformats.org/spreadsheetml/2006/main">
  <c r="D64" i="2" l="1"/>
  <c r="C38" i="1"/>
  <c r="C27" i="1" s="1"/>
  <c r="C63" i="1"/>
  <c r="C41" i="1" s="1"/>
  <c r="C75" i="1" l="1"/>
  <c r="C20" i="1"/>
  <c r="C61" i="2"/>
  <c r="C7" i="1" l="1"/>
  <c r="C71" i="1"/>
  <c r="C67" i="1"/>
  <c r="C68" i="1"/>
  <c r="C18" i="1"/>
  <c r="C15" i="1"/>
  <c r="C12" i="1"/>
  <c r="B71" i="1"/>
  <c r="C9" i="1"/>
  <c r="C8" i="1" s="1"/>
  <c r="C10" i="1" s="1"/>
  <c r="C85" i="1" l="1"/>
  <c r="C84" i="1"/>
  <c r="C83" i="1" s="1"/>
  <c r="C86" i="1" l="1"/>
  <c r="B65" i="1"/>
  <c r="C87" i="1" l="1"/>
  <c r="C88" i="1" s="1"/>
  <c r="B75" i="1"/>
  <c r="B67" i="1"/>
  <c r="B84" i="1" l="1"/>
  <c r="B83" i="1" s="1"/>
  <c r="B74" i="1"/>
  <c r="B68" i="1"/>
  <c r="B66" i="1"/>
  <c r="B18" i="1"/>
  <c r="B15" i="1"/>
  <c r="B12" i="1"/>
  <c r="B85" i="1" l="1"/>
</calcChain>
</file>

<file path=xl/sharedStrings.xml><?xml version="1.0" encoding="utf-8"?>
<sst xmlns="http://schemas.openxmlformats.org/spreadsheetml/2006/main" count="278" uniqueCount="114">
  <si>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</si>
  <si>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</si>
  <si>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</si>
  <si>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</si>
  <si>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</si>
  <si>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</si>
  <si>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</si>
  <si>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</si>
  <si>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</si>
  <si>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</si>
  <si>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</si>
  <si>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</si>
  <si>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</si>
  <si>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</si>
  <si>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</si>
  <si>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</si>
  <si>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</si>
  <si>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</si>
  <si>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</si>
  <si>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</si>
  <si>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</si>
  <si>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</si>
  <si>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</si>
  <si>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</si>
  <si>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</si>
  <si>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</si>
  <si>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</si>
  <si>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</si>
  <si>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Адрес: ул. Ленина, д. 21А</t>
  </si>
  <si>
    <t>Чел.</t>
  </si>
  <si>
    <t>Выезд а/машины по заявке</t>
  </si>
  <si>
    <t>выезд</t>
  </si>
  <si>
    <t>м2</t>
  </si>
  <si>
    <t>Закрытие и открытие стояков</t>
  </si>
  <si>
    <t>1 стояк</t>
  </si>
  <si>
    <t>м</t>
  </si>
  <si>
    <r>
      <rPr>
        <b/>
        <sz val="11"/>
        <rFont val="Times New Roman"/>
        <family val="1"/>
        <charset val="204"/>
      </rPr>
      <t>период:</t>
    </r>
    <r>
      <rPr>
        <sz val="11"/>
        <rFont val="Times New Roman"/>
        <family val="1"/>
        <charset val="204"/>
      </rPr>
      <t xml:space="preserve"> 01.01.2016-31.12.2016</t>
    </r>
  </si>
  <si>
    <t>сброс воздуха со стояков отопления</t>
  </si>
  <si>
    <t>Кол-во</t>
  </si>
  <si>
    <t>Ед.изм</t>
  </si>
  <si>
    <t>Наименование работ</t>
  </si>
  <si>
    <t>шт.</t>
  </si>
  <si>
    <t>Замена электрической лампы накаливания</t>
  </si>
  <si>
    <t>Очистка канализационной сети</t>
  </si>
  <si>
    <t>Перезапуск (удаление воздуха) стояков отопления</t>
  </si>
  <si>
    <t>Прочистка внутренней канализационной сети</t>
  </si>
  <si>
    <t>1м</t>
  </si>
  <si>
    <t xml:space="preserve">Накопительная по работам за период c  01.01.2020 по  31.12.2020 г.                                                                                   </t>
  </si>
  <si>
    <t xml:space="preserve">По адресу ЛЕНИНА ул. д.21А                                             </t>
  </si>
  <si>
    <t>Cуммa</t>
  </si>
  <si>
    <t>Восстановление крепления электроприборов</t>
  </si>
  <si>
    <t>Востановление фазного, нулевого питающего провода на подъезд и т.д</t>
  </si>
  <si>
    <t>место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</si>
  <si>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</si>
  <si>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</si>
  <si>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</si>
  <si>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Демонтаж изоляции труб, окраска труб</t>
  </si>
  <si>
    <t>подвал</t>
  </si>
  <si>
    <t>Замена врезки в квартире в металле</t>
  </si>
  <si>
    <t>Замена врезки с добавлением трубы</t>
  </si>
  <si>
    <t>Замена стояка отопления</t>
  </si>
  <si>
    <t>Замена электрической розетки</t>
  </si>
  <si>
    <t>Замена электропатрона с материалами при закрытой арматуре</t>
  </si>
  <si>
    <t>Замена электропатрона с материалами при открытой арматуре</t>
  </si>
  <si>
    <t>Мелкий ремонт шиферной кровли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</si>
  <si>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</si>
  <si>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</si>
  <si>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Осмотр подвала</t>
  </si>
  <si>
    <t>1 дом</t>
  </si>
  <si>
    <t>Отключение отопления</t>
  </si>
  <si>
    <t>Покраска детской площадки</t>
  </si>
  <si>
    <t>Покраска и изоляция труб отопления трубной оболочкой в подвале жилого</t>
  </si>
  <si>
    <t>Прокладка электрокабеля АВВГ 2*2,5 мм2</t>
  </si>
  <si>
    <t>Регулировка теплоносителя</t>
  </si>
  <si>
    <t>Ремонт горки</t>
  </si>
  <si>
    <t>Ремонт качели маятник</t>
  </si>
  <si>
    <t>Ремонт труб ГВС</t>
  </si>
  <si>
    <t>Ремонт труб КНС</t>
  </si>
  <si>
    <t>Ремонт чердачного люка</t>
  </si>
  <si>
    <t>Ремонт шиферной кровли</t>
  </si>
  <si>
    <t>Сброс воздуха со стояков отопления с использованием а/м газель</t>
  </si>
  <si>
    <t>Смена вентиля до 20 мм</t>
  </si>
  <si>
    <t>Содержание ДРС 1,2 кв. 2020 г. коэф. 0,8</t>
  </si>
  <si>
    <t>Содержание ДРС 3,4 кв. 2020 г. коэф.0,8;0,85;0,9;1</t>
  </si>
  <si>
    <t>Тех.обслуживание ГО К=0,6;0,8;0,85;0,9;1 (1,2 кв. 2020 г.)</t>
  </si>
  <si>
    <t>Тех.обслуживание ГО К=0,6;0,8;0,85;0,9;1 (3,4 кв. 2020 г.)</t>
  </si>
  <si>
    <t>Уборка МОП 1,2 кв. 2020 г. К=0,8</t>
  </si>
  <si>
    <t>Уборка МОП 3,4 кв. 2020 г. К=0,8</t>
  </si>
  <si>
    <t>Уборка придомовой территории 1,2 кв. 2020 г. К=0,8</t>
  </si>
  <si>
    <t>Уборка придомовой территории 3,4 кв. 2020 г. К=0,6;0,8</t>
  </si>
  <si>
    <t>Управление жилым фондом 1,2 кв. 2020г. К=0,6;0,8;0,85;0,9;1</t>
  </si>
  <si>
    <t>Управление жилым фондом 3,4 кв. 2020г. К=0,6;0,8;0,85;0,9;1</t>
  </si>
  <si>
    <t>Устройство герметичной перегородки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</si>
  <si>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</si>
  <si>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</si>
  <si>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Частичная замена стояка КНС</t>
  </si>
  <si>
    <t>Чистка врезки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</si>
  <si>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</si>
  <si>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</si>
  <si>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замеры темпер. воздуха в квартире и подвале</t>
  </si>
  <si>
    <t>замер</t>
  </si>
  <si>
    <t>осмотр системы отопления в квартире</t>
  </si>
  <si>
    <t>квартира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</si>
  <si>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</si>
  <si>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</si>
  <si>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</si>
  <si>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</si>
  <si>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</si>
  <si>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16. Всего расходов по дому за 2020 г.</t>
  </si>
  <si>
    <t>17. Всего расходов по дому с НДС за 2020 г.</t>
  </si>
  <si>
    <t>18. Конечное сальдо по дому на 31.12.2020 г.</t>
  </si>
  <si>
    <t>19. Конечное сальдо с учетом дебиторской задолженности (переплаты) на 31.12.2020 г.</t>
  </si>
  <si>
    <t>Ремонт подъездов</t>
  </si>
  <si>
    <t>подъзд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</si>
</sst>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р.&quot;"/>
    <numFmt numFmtId="165" formatCode="_-* #,##0.00_-;\-* #,##0.00_-;_-* &quot;-&quot;??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</cellStyleXfs>
  <cellXfs count="50">
    <xf numFmtId="0" fontId="0" fillId="0" borderId="0" xfId="0"/>
    <xf numFmtId="164" fontId="2" fillId="3" borderId="0" xfId="0" applyNumberFormat="1" applyFont="1" applyFill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0" fontId="0" fillId="3" borderId="0" xfId="0" applyFill="1"/>
    <xf numFmtId="164" fontId="5" fillId="3" borderId="2" xfId="0" applyNumberFormat="1" applyFont="1" applyFill="1" applyBorder="1" applyAlignment="1">
      <alignment horizontal="center" vertical="center" wrapText="1"/>
    </xf>
    <xf numFmtId="164" fontId="8" fillId="3" borderId="2" xfId="1" applyNumberFormat="1" applyFont="1" applyFill="1" applyBorder="1" applyAlignment="1">
      <alignment horizontal="center" vertical="center" wrapText="1"/>
    </xf>
    <xf numFmtId="2" fontId="8" fillId="3" borderId="2" xfId="1" applyNumberFormat="1" applyFont="1" applyFill="1" applyBorder="1" applyAlignment="1">
      <alignment horizontal="center" vertical="center" wrapText="1"/>
    </xf>
    <xf numFmtId="0" fontId="9" fillId="3" borderId="2" xfId="2" applyFont="1" applyFill="1" applyBorder="1" applyAlignment="1" applyProtection="1">
      <alignment horizontal="center" vertical="center" wrapText="1"/>
    </xf>
    <xf numFmtId="43" fontId="8" fillId="3" borderId="2" xfId="3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43" fontId="5" fillId="3" borderId="2" xfId="3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 vertical="center" wrapText="1"/>
    </xf>
    <xf numFmtId="164" fontId="8" fillId="3" borderId="2" xfId="3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horizontal="center" vertical="center" wrapText="1"/>
    </xf>
    <xf numFmtId="43" fontId="8" fillId="3" borderId="2" xfId="0" applyNumberFormat="1" applyFont="1" applyFill="1" applyBorder="1" applyAlignment="1">
      <alignment horizontal="center" vertical="center" wrapText="1"/>
    </xf>
    <xf numFmtId="43" fontId="8" fillId="3" borderId="2" xfId="0" applyNumberFormat="1" applyFont="1" applyFill="1" applyBorder="1" applyAlignment="1">
      <alignment horizontal="center"/>
    </xf>
    <xf numFmtId="43" fontId="5" fillId="3" borderId="2" xfId="0" applyNumberFormat="1" applyFont="1" applyFill="1" applyBorder="1" applyAlignment="1">
      <alignment horizontal="center" vertical="center" wrapText="1"/>
    </xf>
    <xf numFmtId="43" fontId="8" fillId="3" borderId="2" xfId="3" applyNumberFormat="1" applyFont="1" applyFill="1" applyBorder="1" applyAlignment="1">
      <alignment horizontal="center" vertical="center" wrapText="1"/>
    </xf>
    <xf numFmtId="43" fontId="8" fillId="3" borderId="2" xfId="1" applyNumberFormat="1" applyFont="1" applyFill="1" applyBorder="1" applyAlignment="1">
      <alignment horizontal="center" vertical="center" wrapText="1"/>
    </xf>
    <xf numFmtId="43" fontId="5" fillId="3" borderId="2" xfId="1" applyNumberFormat="1" applyFont="1" applyFill="1" applyBorder="1" applyAlignment="1">
      <alignment horizontal="center" vertical="center" wrapText="1"/>
    </xf>
    <xf numFmtId="49" fontId="0" fillId="0" borderId="3" xfId="0" applyNumberFormat="1" applyFill="1" applyBorder="1"/>
    <xf numFmtId="165" fontId="0" fillId="0" borderId="3" xfId="0" applyNumberFormat="1" applyFill="1" applyBorder="1"/>
    <xf numFmtId="165" fontId="6" fillId="0" borderId="3" xfId="0" applyNumberFormat="1" applyFont="1" applyFill="1" applyBorder="1"/>
    <xf numFmtId="49" fontId="0" fillId="4" borderId="3" xfId="0" applyNumberFormat="1" applyFill="1" applyBorder="1"/>
    <xf numFmtId="165" fontId="0" fillId="4" borderId="3" xfId="0" applyNumberFormat="1" applyFill="1" applyBorder="1"/>
    <xf numFmtId="0" fontId="0" fillId="4" borderId="0" xfId="0" applyFill="1"/>
    <xf numFmtId="49" fontId="0" fillId="3" borderId="3" xfId="0" applyNumberFormat="1" applyFill="1" applyBorder="1"/>
    <xf numFmtId="165" fontId="0" fillId="3" borderId="3" xfId="0" applyNumberFormat="1" applyFill="1" applyBorder="1"/>
    <xf numFmtId="49" fontId="0" fillId="3" borderId="4" xfId="0" applyNumberFormat="1" applyFill="1" applyBorder="1"/>
    <xf numFmtId="49" fontId="0" fillId="0" borderId="4" xfId="0" applyNumberFormat="1" applyFill="1" applyBorder="1"/>
    <xf numFmtId="165" fontId="0" fillId="0" borderId="4" xfId="0" applyNumberFormat="1" applyFill="1" applyBorder="1"/>
    <xf numFmtId="49" fontId="0" fillId="0" borderId="2" xfId="0" applyNumberFormat="1" applyFill="1" applyBorder="1"/>
    <xf numFmtId="165" fontId="0" fillId="0" borderId="2" xfId="0" applyNumberFormat="1" applyFill="1" applyBorder="1"/>
    <xf numFmtId="0" fontId="7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43" fontId="0" fillId="0" borderId="0" xfId="0" applyNumberFormat="1"/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colors>
    <mruColors>
      <color rgb="FF32CAC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abSelected="1" topLeftCell="A76" workbookViewId="0">
      <selection activeCell="C38" activeCellId="1" sqref="C63 C38"/>
    </sheetView>
  </sheetViews>
  <sheetFormatPr defaultRowHeight="15" outlineLevelRow="2" x14ac:dyDescent="0.25"/>
  <cols>
    <col min="1" max="1" width="74.140625" style="3" customWidth="1"/>
    <col min="2" max="2" width="15.5703125" style="1" hidden="1" customWidth="1"/>
    <col min="3" max="3" width="15.5703125" style="2" customWidth="1"/>
    <col min="4" max="4" width="9.28515625" style="3" customWidth="1"/>
    <col min="5" max="5" width="14.42578125" style="4" customWidth="1"/>
    <col min="6" max="6" width="8.42578125" style="5" customWidth="1"/>
    <col min="7" max="16384" width="9.140625" style="5"/>
  </cols>
  <sheetData>
    <row r="1" spans="1:5" ht="37.5" customHeight="1" x14ac:dyDescent="0.25">
      <c r="A1" s="45" t="s">
        <v>6</v>
      </c>
      <c r="B1" s="45"/>
      <c r="C1" s="45"/>
      <c r="D1" s="45"/>
      <c r="E1" s="45"/>
    </row>
    <row r="2" spans="1:5" ht="17.25" customHeight="1" x14ac:dyDescent="0.25">
      <c r="A2" s="15" t="s">
        <v>28</v>
      </c>
      <c r="B2" s="8" t="s">
        <v>36</v>
      </c>
      <c r="C2" s="47" t="s">
        <v>103</v>
      </c>
      <c r="D2" s="47"/>
      <c r="E2" s="47"/>
    </row>
    <row r="3" spans="1:5" ht="57" x14ac:dyDescent="0.25">
      <c r="A3" s="13" t="s">
        <v>3</v>
      </c>
      <c r="B3" s="9" t="s">
        <v>0</v>
      </c>
      <c r="C3" s="10" t="s">
        <v>26</v>
      </c>
      <c r="D3" s="11" t="s">
        <v>1</v>
      </c>
      <c r="E3" s="12" t="s">
        <v>2</v>
      </c>
    </row>
    <row r="4" spans="1:5" x14ac:dyDescent="0.25">
      <c r="A4" s="48" t="s">
        <v>27</v>
      </c>
      <c r="B4" s="48"/>
      <c r="C4" s="48"/>
      <c r="D4" s="48"/>
      <c r="E4" s="48"/>
    </row>
    <row r="5" spans="1:5" ht="28.5" x14ac:dyDescent="0.25">
      <c r="A5" s="23" t="s">
        <v>104</v>
      </c>
      <c r="B5" s="9"/>
      <c r="C5" s="30">
        <v>1278617.03</v>
      </c>
      <c r="D5" s="6" t="s">
        <v>25</v>
      </c>
      <c r="E5" s="12"/>
    </row>
    <row r="6" spans="1:5" x14ac:dyDescent="0.25">
      <c r="A6" s="23" t="s">
        <v>105</v>
      </c>
      <c r="B6" s="9"/>
      <c r="C6" s="30">
        <v>1249381.6100000001</v>
      </c>
      <c r="D6" s="6" t="s">
        <v>25</v>
      </c>
      <c r="E6" s="12"/>
    </row>
    <row r="7" spans="1:5" x14ac:dyDescent="0.25">
      <c r="A7" s="23" t="s">
        <v>106</v>
      </c>
      <c r="B7" s="9"/>
      <c r="C7" s="30">
        <f>C6-C5</f>
        <v>-29235.419999999925</v>
      </c>
      <c r="D7" s="6" t="s">
        <v>25</v>
      </c>
      <c r="E7" s="12"/>
    </row>
    <row r="8" spans="1:5" x14ac:dyDescent="0.25">
      <c r="A8" s="13" t="s">
        <v>7</v>
      </c>
      <c r="B8" s="9"/>
      <c r="C8" s="30">
        <f>C9</f>
        <v>20315.52</v>
      </c>
      <c r="D8" s="6" t="s">
        <v>25</v>
      </c>
      <c r="E8" s="12"/>
    </row>
    <row r="9" spans="1:5" x14ac:dyDescent="0.25">
      <c r="A9" s="13" t="s">
        <v>8</v>
      </c>
      <c r="B9" s="9"/>
      <c r="C9" s="31">
        <f>792.96*12+900*12</f>
        <v>20315.52</v>
      </c>
      <c r="D9" s="6" t="s">
        <v>25</v>
      </c>
      <c r="E9" s="12"/>
    </row>
    <row r="10" spans="1:5" x14ac:dyDescent="0.25">
      <c r="A10" s="22" t="s">
        <v>107</v>
      </c>
      <c r="B10" s="8"/>
      <c r="C10" s="26">
        <f>C5+C8-C9</f>
        <v>1278617.03</v>
      </c>
      <c r="D10" s="6" t="s">
        <v>25</v>
      </c>
      <c r="E10" s="14"/>
    </row>
    <row r="11" spans="1:5" x14ac:dyDescent="0.25">
      <c r="A11" s="46" t="s">
        <v>9</v>
      </c>
      <c r="B11" s="46"/>
      <c r="C11" s="46"/>
      <c r="D11" s="46"/>
      <c r="E11" s="46"/>
    </row>
    <row r="12" spans="1:5" ht="29.25" thickBot="1" x14ac:dyDescent="0.3">
      <c r="A12" s="15" t="s">
        <v>10</v>
      </c>
      <c r="B12" s="8" t="e">
        <f>#REF!</f>
        <v>#REF!</v>
      </c>
      <c r="C12" s="26">
        <f>SUM(C13:C14)</f>
        <v>219245.76</v>
      </c>
      <c r="D12" s="16"/>
      <c r="E12" s="14"/>
    </row>
    <row r="13" spans="1:5" s="24" customFormat="1" ht="15.75" thickBot="1" x14ac:dyDescent="0.3">
      <c r="A13" s="32" t="s">
        <v>90</v>
      </c>
      <c r="B13" s="32"/>
      <c r="C13" s="33">
        <v>107313.60000000001</v>
      </c>
      <c r="D13" s="32" t="s">
        <v>35</v>
      </c>
      <c r="E13" s="33">
        <v>27168</v>
      </c>
    </row>
    <row r="14" spans="1:5" s="24" customFormat="1" ht="15.75" thickBot="1" x14ac:dyDescent="0.3">
      <c r="A14" s="32" t="s">
        <v>91</v>
      </c>
      <c r="B14" s="32"/>
      <c r="C14" s="33">
        <v>111932.16</v>
      </c>
      <c r="D14" s="32" t="s">
        <v>32</v>
      </c>
      <c r="E14" s="33">
        <v>27168</v>
      </c>
    </row>
    <row r="15" spans="1:5" ht="29.25" thickBot="1" x14ac:dyDescent="0.3">
      <c r="A15" s="15" t="s">
        <v>11</v>
      </c>
      <c r="B15" s="8" t="e">
        <f>#REF!</f>
        <v>#REF!</v>
      </c>
      <c r="C15" s="26">
        <f>SUM(C16:C17)</f>
        <v>96734.87</v>
      </c>
      <c r="D15" s="16"/>
      <c r="E15" s="14"/>
    </row>
    <row r="16" spans="1:5" s="24" customFormat="1" ht="15.75" thickBot="1" x14ac:dyDescent="0.3">
      <c r="A16" s="32" t="s">
        <v>86</v>
      </c>
      <c r="B16" s="32"/>
      <c r="C16" s="33">
        <v>45098.38</v>
      </c>
      <c r="D16" s="32" t="s">
        <v>32</v>
      </c>
      <c r="E16" s="33">
        <v>27167.7</v>
      </c>
    </row>
    <row r="17" spans="1:5" s="24" customFormat="1" ht="15.75" thickBot="1" x14ac:dyDescent="0.3">
      <c r="A17" s="32" t="s">
        <v>87</v>
      </c>
      <c r="B17" s="32"/>
      <c r="C17" s="33">
        <v>51636.49</v>
      </c>
      <c r="D17" s="32" t="s">
        <v>32</v>
      </c>
      <c r="E17" s="33">
        <v>27177.1</v>
      </c>
    </row>
    <row r="18" spans="1:5" ht="29.25" thickBot="1" x14ac:dyDescent="0.3">
      <c r="A18" s="15" t="s">
        <v>12</v>
      </c>
      <c r="B18" s="8" t="e">
        <f>#REF!+#REF!</f>
        <v>#REF!</v>
      </c>
      <c r="C18" s="26">
        <f>SUM(C19:C19)</f>
        <v>13386.69</v>
      </c>
      <c r="D18" s="16"/>
      <c r="E18" s="14"/>
    </row>
    <row r="19" spans="1:5" s="24" customFormat="1" ht="15.75" thickBot="1" x14ac:dyDescent="0.3">
      <c r="A19" s="32" t="s">
        <v>53</v>
      </c>
      <c r="B19" s="32"/>
      <c r="C19" s="33">
        <v>13386.69</v>
      </c>
      <c r="D19" s="32" t="s">
        <v>29</v>
      </c>
      <c r="E19" s="33">
        <v>207</v>
      </c>
    </row>
    <row r="20" spans="1:5" ht="43.5" thickBot="1" x14ac:dyDescent="0.3">
      <c r="A20" s="15" t="s">
        <v>13</v>
      </c>
      <c r="B20" s="8"/>
      <c r="C20" s="26">
        <f>SUM(C21:C26)</f>
        <v>30699.84</v>
      </c>
      <c r="D20" s="16"/>
      <c r="E20" s="14"/>
    </row>
    <row r="21" spans="1:5" s="24" customFormat="1" ht="15.75" thickBot="1" x14ac:dyDescent="0.3">
      <c r="A21" s="32" t="s">
        <v>54</v>
      </c>
      <c r="B21" s="32"/>
      <c r="C21" s="33">
        <v>2716.8</v>
      </c>
      <c r="D21" s="32" t="s">
        <v>32</v>
      </c>
      <c r="E21" s="33">
        <v>27168</v>
      </c>
    </row>
    <row r="22" spans="1:5" s="24" customFormat="1" ht="15.75" thickBot="1" x14ac:dyDescent="0.3">
      <c r="A22" s="32" t="s">
        <v>55</v>
      </c>
      <c r="B22" s="32"/>
      <c r="C22" s="33">
        <v>2445.12</v>
      </c>
      <c r="D22" s="32" t="s">
        <v>32</v>
      </c>
      <c r="E22" s="33">
        <v>27168</v>
      </c>
    </row>
    <row r="23" spans="1:5" s="24" customFormat="1" ht="15.75" thickBot="1" x14ac:dyDescent="0.3">
      <c r="A23" s="32" t="s">
        <v>93</v>
      </c>
      <c r="B23" s="32"/>
      <c r="C23" s="33">
        <v>2445.12</v>
      </c>
      <c r="D23" s="32" t="s">
        <v>32</v>
      </c>
      <c r="E23" s="33">
        <v>27168</v>
      </c>
    </row>
    <row r="24" spans="1:5" s="24" customFormat="1" ht="15.75" thickBot="1" x14ac:dyDescent="0.3">
      <c r="A24" s="32" t="s">
        <v>94</v>
      </c>
      <c r="B24" s="32"/>
      <c r="C24" s="33">
        <v>2445.12</v>
      </c>
      <c r="D24" s="32" t="s">
        <v>32</v>
      </c>
      <c r="E24" s="33">
        <v>27168</v>
      </c>
    </row>
    <row r="25" spans="1:5" s="24" customFormat="1" ht="15.75" thickBot="1" x14ac:dyDescent="0.3">
      <c r="A25" s="32" t="s">
        <v>97</v>
      </c>
      <c r="B25" s="32"/>
      <c r="C25" s="33">
        <v>10323.84</v>
      </c>
      <c r="D25" s="32" t="s">
        <v>32</v>
      </c>
      <c r="E25" s="33">
        <v>27168</v>
      </c>
    </row>
    <row r="26" spans="1:5" s="24" customFormat="1" ht="15.75" thickBot="1" x14ac:dyDescent="0.3">
      <c r="A26" s="32" t="s">
        <v>98</v>
      </c>
      <c r="B26" s="32"/>
      <c r="C26" s="33">
        <v>10323.84</v>
      </c>
      <c r="D26" s="32" t="s">
        <v>32</v>
      </c>
      <c r="E26" s="33">
        <v>27168</v>
      </c>
    </row>
    <row r="27" spans="1:5" ht="43.5" outlineLevel="1" thickBot="1" x14ac:dyDescent="0.3">
      <c r="A27" s="15" t="s">
        <v>14</v>
      </c>
      <c r="B27" s="17"/>
      <c r="C27" s="26">
        <f>SUM(C28:C40)</f>
        <v>427603.1166666667</v>
      </c>
      <c r="D27" s="17"/>
      <c r="E27" s="17"/>
    </row>
    <row r="28" spans="1:5" s="24" customFormat="1" ht="15.75" thickBot="1" x14ac:dyDescent="0.3">
      <c r="A28" s="32" t="s">
        <v>78</v>
      </c>
      <c r="B28" s="32"/>
      <c r="C28" s="33">
        <v>220.73</v>
      </c>
      <c r="D28" s="32" t="s">
        <v>41</v>
      </c>
      <c r="E28" s="33">
        <v>1</v>
      </c>
    </row>
    <row r="29" spans="1:5" s="24" customFormat="1" ht="15.75" thickBot="1" x14ac:dyDescent="0.3">
      <c r="A29" s="32" t="s">
        <v>79</v>
      </c>
      <c r="B29" s="32"/>
      <c r="C29" s="33">
        <v>124.56</v>
      </c>
      <c r="D29" s="32" t="s">
        <v>32</v>
      </c>
      <c r="E29" s="33">
        <v>1</v>
      </c>
    </row>
    <row r="30" spans="1:5" s="24" customFormat="1" ht="15.75" thickBot="1" x14ac:dyDescent="0.3">
      <c r="A30" s="32" t="s">
        <v>42</v>
      </c>
      <c r="B30" s="32"/>
      <c r="C30" s="33">
        <v>1429.2</v>
      </c>
      <c r="D30" s="32" t="s">
        <v>41</v>
      </c>
      <c r="E30" s="33">
        <v>18</v>
      </c>
    </row>
    <row r="31" spans="1:5" s="24" customFormat="1" ht="15.75" thickBot="1" x14ac:dyDescent="0.3">
      <c r="A31" s="32" t="s">
        <v>61</v>
      </c>
      <c r="B31" s="32"/>
      <c r="C31" s="33">
        <v>628.65</v>
      </c>
      <c r="D31" s="32" t="s">
        <v>41</v>
      </c>
      <c r="E31" s="33">
        <v>3</v>
      </c>
    </row>
    <row r="32" spans="1:5" s="24" customFormat="1" ht="15.75" thickBot="1" x14ac:dyDescent="0.3">
      <c r="A32" s="32" t="s">
        <v>62</v>
      </c>
      <c r="B32" s="32"/>
      <c r="C32" s="33">
        <v>222.82</v>
      </c>
      <c r="D32" s="32" t="s">
        <v>41</v>
      </c>
      <c r="E32" s="33">
        <v>1</v>
      </c>
    </row>
    <row r="33" spans="1:5" s="24" customFormat="1" ht="15.75" thickBot="1" x14ac:dyDescent="0.3">
      <c r="A33" s="32" t="s">
        <v>63</v>
      </c>
      <c r="B33" s="32"/>
      <c r="C33" s="33">
        <v>691.83</v>
      </c>
      <c r="D33" s="32" t="s">
        <v>41</v>
      </c>
      <c r="E33" s="33">
        <v>3</v>
      </c>
    </row>
    <row r="34" spans="1:5" s="24" customFormat="1" ht="15.75" thickBot="1" x14ac:dyDescent="0.3">
      <c r="A34" s="32" t="s">
        <v>64</v>
      </c>
      <c r="B34" s="32"/>
      <c r="C34" s="33">
        <v>711.36</v>
      </c>
      <c r="D34" s="32" t="s">
        <v>32</v>
      </c>
      <c r="E34" s="33">
        <v>8.5</v>
      </c>
    </row>
    <row r="35" spans="1:5" s="24" customFormat="1" ht="15.75" thickBot="1" x14ac:dyDescent="0.3">
      <c r="A35" s="32" t="s">
        <v>92</v>
      </c>
      <c r="B35" s="32"/>
      <c r="C35" s="33">
        <v>2290.7800000000002</v>
      </c>
      <c r="D35" s="32" t="s">
        <v>41</v>
      </c>
      <c r="E35" s="33">
        <v>1</v>
      </c>
    </row>
    <row r="36" spans="1:5" s="24" customFormat="1" ht="15.75" thickBot="1" x14ac:dyDescent="0.3">
      <c r="A36" s="32" t="s">
        <v>99</v>
      </c>
      <c r="B36" s="32"/>
      <c r="C36" s="33">
        <v>374.66</v>
      </c>
      <c r="D36" s="32" t="s">
        <v>100</v>
      </c>
      <c r="E36" s="33">
        <v>1</v>
      </c>
    </row>
    <row r="37" spans="1:5" s="24" customFormat="1" ht="15.75" thickBot="1" x14ac:dyDescent="0.3">
      <c r="A37" s="32" t="s">
        <v>50</v>
      </c>
      <c r="B37" s="32"/>
      <c r="C37" s="33">
        <v>464.72</v>
      </c>
      <c r="D37" s="32" t="s">
        <v>41</v>
      </c>
      <c r="E37" s="33">
        <v>2</v>
      </c>
    </row>
    <row r="38" spans="1:5" s="24" customFormat="1" ht="15.75" thickBot="1" x14ac:dyDescent="0.3">
      <c r="A38" s="32" t="s">
        <v>112</v>
      </c>
      <c r="B38" s="32"/>
      <c r="C38" s="33">
        <f>495176/1.2</f>
        <v>412646.66666666669</v>
      </c>
      <c r="D38" s="32" t="s">
        <v>113</v>
      </c>
      <c r="E38" s="33">
        <v>6</v>
      </c>
    </row>
    <row r="39" spans="1:5" s="24" customFormat="1" ht="15.75" thickBot="1" x14ac:dyDescent="0.3">
      <c r="A39" s="32" t="s">
        <v>51</v>
      </c>
      <c r="B39" s="32"/>
      <c r="C39" s="33">
        <v>598.19000000000005</v>
      </c>
      <c r="D39" s="32" t="s">
        <v>52</v>
      </c>
      <c r="E39" s="33">
        <v>1</v>
      </c>
    </row>
    <row r="40" spans="1:5" s="24" customFormat="1" ht="15.75" thickBot="1" x14ac:dyDescent="0.3">
      <c r="A40" s="32" t="s">
        <v>72</v>
      </c>
      <c r="B40" s="32"/>
      <c r="C40" s="33">
        <v>7198.95</v>
      </c>
      <c r="D40" s="32" t="s">
        <v>35</v>
      </c>
      <c r="E40" s="33">
        <v>33</v>
      </c>
    </row>
    <row r="41" spans="1:5" s="7" customFormat="1" ht="52.5" customHeight="1" outlineLevel="2" thickBot="1" x14ac:dyDescent="0.3">
      <c r="A41" s="15" t="s">
        <v>15</v>
      </c>
      <c r="B41" s="18"/>
      <c r="C41" s="27">
        <f>SUM(C42:C63)</f>
        <v>452006.72333333339</v>
      </c>
      <c r="D41" s="18"/>
      <c r="E41" s="18"/>
    </row>
    <row r="42" spans="1:5" s="24" customFormat="1" ht="15.75" thickBot="1" x14ac:dyDescent="0.3">
      <c r="A42" s="32" t="s">
        <v>67</v>
      </c>
      <c r="B42" s="32"/>
      <c r="C42" s="33">
        <v>2670.01</v>
      </c>
      <c r="D42" s="32" t="s">
        <v>68</v>
      </c>
      <c r="E42" s="33">
        <v>7</v>
      </c>
    </row>
    <row r="43" spans="1:5" s="24" customFormat="1" ht="15.75" thickBot="1" x14ac:dyDescent="0.3">
      <c r="A43" s="32" t="s">
        <v>69</v>
      </c>
      <c r="B43" s="32"/>
      <c r="C43" s="33">
        <v>1117.43</v>
      </c>
      <c r="D43" s="32" t="s">
        <v>41</v>
      </c>
      <c r="E43" s="33">
        <v>1</v>
      </c>
    </row>
    <row r="44" spans="1:5" s="24" customFormat="1" ht="15.75" thickBot="1" x14ac:dyDescent="0.3">
      <c r="A44" s="32" t="s">
        <v>43</v>
      </c>
      <c r="B44" s="32"/>
      <c r="C44" s="33">
        <v>4180.8</v>
      </c>
      <c r="D44" s="32" t="s">
        <v>35</v>
      </c>
      <c r="E44" s="33">
        <v>30</v>
      </c>
    </row>
    <row r="45" spans="1:5" s="24" customFormat="1" ht="15.75" thickBot="1" x14ac:dyDescent="0.3">
      <c r="A45" s="32" t="s">
        <v>44</v>
      </c>
      <c r="B45" s="32"/>
      <c r="C45" s="33">
        <v>265.05</v>
      </c>
      <c r="D45" s="32" t="s">
        <v>41</v>
      </c>
      <c r="E45" s="33">
        <v>1</v>
      </c>
    </row>
    <row r="46" spans="1:5" s="24" customFormat="1" ht="15.75" thickBot="1" x14ac:dyDescent="0.3">
      <c r="A46" s="32" t="s">
        <v>76</v>
      </c>
      <c r="B46" s="32"/>
      <c r="C46" s="33">
        <v>8.1</v>
      </c>
      <c r="D46" s="32" t="s">
        <v>35</v>
      </c>
      <c r="E46" s="33">
        <v>0.01</v>
      </c>
    </row>
    <row r="47" spans="1:5" s="24" customFormat="1" ht="15.75" thickBot="1" x14ac:dyDescent="0.3">
      <c r="A47" s="32" t="s">
        <v>77</v>
      </c>
      <c r="B47" s="32"/>
      <c r="C47" s="33">
        <v>225.91</v>
      </c>
      <c r="D47" s="32" t="s">
        <v>41</v>
      </c>
      <c r="E47" s="33">
        <v>1.1000000000000001</v>
      </c>
    </row>
    <row r="48" spans="1:5" s="24" customFormat="1" ht="15.75" thickBot="1" x14ac:dyDescent="0.3">
      <c r="A48" s="32" t="s">
        <v>80</v>
      </c>
      <c r="B48" s="32"/>
      <c r="C48" s="33">
        <v>4167</v>
      </c>
      <c r="D48" s="32" t="s">
        <v>34</v>
      </c>
      <c r="E48" s="33">
        <v>6</v>
      </c>
    </row>
    <row r="49" spans="1:5" s="24" customFormat="1" ht="15.75" thickBot="1" x14ac:dyDescent="0.3">
      <c r="A49" s="32" t="s">
        <v>81</v>
      </c>
      <c r="B49" s="32"/>
      <c r="C49" s="33">
        <v>1219.98</v>
      </c>
      <c r="D49" s="32" t="s">
        <v>41</v>
      </c>
      <c r="E49" s="33">
        <v>2</v>
      </c>
    </row>
    <row r="50" spans="1:5" s="24" customFormat="1" ht="15.75" thickBot="1" x14ac:dyDescent="0.3">
      <c r="A50" s="32" t="s">
        <v>95</v>
      </c>
      <c r="B50" s="32"/>
      <c r="C50" s="33">
        <v>1443.1</v>
      </c>
      <c r="D50" s="32" t="s">
        <v>34</v>
      </c>
      <c r="E50" s="33">
        <v>1</v>
      </c>
    </row>
    <row r="51" spans="1:5" s="24" customFormat="1" ht="15.75" thickBot="1" x14ac:dyDescent="0.3">
      <c r="A51" s="32" t="s">
        <v>96</v>
      </c>
      <c r="B51" s="32"/>
      <c r="C51" s="33">
        <v>1492.34</v>
      </c>
      <c r="D51" s="32" t="s">
        <v>41</v>
      </c>
      <c r="E51" s="33">
        <v>1</v>
      </c>
    </row>
    <row r="52" spans="1:5" s="24" customFormat="1" ht="15.75" thickBot="1" x14ac:dyDescent="0.3">
      <c r="A52" s="32" t="s">
        <v>101</v>
      </c>
      <c r="B52" s="32"/>
      <c r="C52" s="33">
        <v>409.39</v>
      </c>
      <c r="D52" s="32" t="s">
        <v>102</v>
      </c>
      <c r="E52" s="33">
        <v>1</v>
      </c>
    </row>
    <row r="53" spans="1:5" s="24" customFormat="1" ht="15.75" thickBot="1" x14ac:dyDescent="0.3">
      <c r="A53" s="32" t="s">
        <v>37</v>
      </c>
      <c r="B53" s="32"/>
      <c r="C53" s="33">
        <v>1243.06</v>
      </c>
      <c r="D53" s="32" t="s">
        <v>34</v>
      </c>
      <c r="E53" s="33">
        <v>2</v>
      </c>
    </row>
    <row r="54" spans="1:5" s="24" customFormat="1" ht="15.75" thickBot="1" x14ac:dyDescent="0.3">
      <c r="A54" s="32" t="s">
        <v>56</v>
      </c>
      <c r="B54" s="32"/>
      <c r="C54" s="33">
        <v>35225</v>
      </c>
      <c r="D54" s="32" t="s">
        <v>57</v>
      </c>
      <c r="E54" s="33">
        <v>1</v>
      </c>
    </row>
    <row r="55" spans="1:5" s="24" customFormat="1" ht="15.75" thickBot="1" x14ac:dyDescent="0.3">
      <c r="A55" s="32" t="s">
        <v>33</v>
      </c>
      <c r="B55" s="32"/>
      <c r="C55" s="33">
        <v>809.36</v>
      </c>
      <c r="D55" s="32" t="s">
        <v>34</v>
      </c>
      <c r="E55" s="33">
        <v>1</v>
      </c>
    </row>
    <row r="56" spans="1:5" s="24" customFormat="1" ht="15.75" thickBot="1" x14ac:dyDescent="0.3">
      <c r="A56" s="32" t="s">
        <v>58</v>
      </c>
      <c r="B56" s="32"/>
      <c r="C56" s="33">
        <v>958.06</v>
      </c>
      <c r="D56" s="32" t="s">
        <v>41</v>
      </c>
      <c r="E56" s="33">
        <v>1</v>
      </c>
    </row>
    <row r="57" spans="1:5" s="24" customFormat="1" ht="15.75" thickBot="1" x14ac:dyDescent="0.3">
      <c r="A57" s="32" t="s">
        <v>59</v>
      </c>
      <c r="B57" s="32"/>
      <c r="C57" s="33">
        <v>2138.36</v>
      </c>
      <c r="D57" s="32" t="s">
        <v>41</v>
      </c>
      <c r="E57" s="33">
        <v>1</v>
      </c>
    </row>
    <row r="58" spans="1:5" s="24" customFormat="1" ht="15.75" thickBot="1" x14ac:dyDescent="0.3">
      <c r="A58" s="32" t="s">
        <v>60</v>
      </c>
      <c r="B58" s="32"/>
      <c r="C58" s="33">
        <v>13448</v>
      </c>
      <c r="D58" s="32" t="s">
        <v>34</v>
      </c>
      <c r="E58" s="33">
        <v>1</v>
      </c>
    </row>
    <row r="59" spans="1:5" s="24" customFormat="1" ht="15.75" thickBot="1" x14ac:dyDescent="0.3">
      <c r="A59" s="32" t="s">
        <v>45</v>
      </c>
      <c r="B59" s="32"/>
      <c r="C59" s="33">
        <v>817.5</v>
      </c>
      <c r="D59" s="32" t="s">
        <v>46</v>
      </c>
      <c r="E59" s="33">
        <v>5</v>
      </c>
    </row>
    <row r="60" spans="1:5" s="24" customFormat="1" ht="15.75" thickBot="1" x14ac:dyDescent="0.3">
      <c r="A60" s="32" t="s">
        <v>73</v>
      </c>
      <c r="B60" s="32"/>
      <c r="C60" s="33">
        <v>546.42999999999995</v>
      </c>
      <c r="D60" s="32" t="s">
        <v>41</v>
      </c>
      <c r="E60" s="33">
        <v>1</v>
      </c>
    </row>
    <row r="61" spans="1:5" s="24" customFormat="1" x14ac:dyDescent="0.25">
      <c r="A61" s="40" t="s">
        <v>30</v>
      </c>
      <c r="B61" s="41"/>
      <c r="C61" s="42">
        <v>5104.3500000000004</v>
      </c>
      <c r="D61" s="41" t="s">
        <v>31</v>
      </c>
      <c r="E61" s="42">
        <v>9</v>
      </c>
    </row>
    <row r="62" spans="1:5" s="24" customFormat="1" x14ac:dyDescent="0.25">
      <c r="A62" s="43" t="s">
        <v>71</v>
      </c>
      <c r="B62" s="43"/>
      <c r="C62" s="44">
        <v>179466.66</v>
      </c>
      <c r="D62" s="43" t="s">
        <v>57</v>
      </c>
      <c r="E62" s="44">
        <v>1</v>
      </c>
    </row>
    <row r="63" spans="1:5" s="24" customFormat="1" x14ac:dyDescent="0.25">
      <c r="A63" s="43" t="s">
        <v>71</v>
      </c>
      <c r="B63" s="43"/>
      <c r="C63" s="44">
        <f>234061/1.2</f>
        <v>195050.83333333334</v>
      </c>
      <c r="D63" s="43" t="s">
        <v>57</v>
      </c>
      <c r="E63" s="44">
        <v>1</v>
      </c>
    </row>
    <row r="64" spans="1:5" s="7" customFormat="1" ht="28.5" outlineLevel="2" x14ac:dyDescent="0.25">
      <c r="A64" s="15" t="s">
        <v>16</v>
      </c>
      <c r="B64" s="18"/>
      <c r="C64" s="27">
        <v>0</v>
      </c>
      <c r="D64" s="18"/>
      <c r="E64" s="18"/>
    </row>
    <row r="65" spans="1:5" ht="28.5" x14ac:dyDescent="0.25">
      <c r="A65" s="15" t="s">
        <v>17</v>
      </c>
      <c r="B65" s="8" t="e">
        <f>SUM(#REF!)</f>
        <v>#REF!</v>
      </c>
      <c r="C65" s="26">
        <v>0</v>
      </c>
      <c r="D65" s="16"/>
      <c r="E65" s="14"/>
    </row>
    <row r="66" spans="1:5" ht="28.5" x14ac:dyDescent="0.25">
      <c r="A66" s="15" t="s">
        <v>18</v>
      </c>
      <c r="B66" s="8" t="e">
        <f>#REF!</f>
        <v>#REF!</v>
      </c>
      <c r="C66" s="26">
        <v>0</v>
      </c>
      <c r="D66" s="16"/>
      <c r="E66" s="14"/>
    </row>
    <row r="67" spans="1:5" ht="28.5" x14ac:dyDescent="0.25">
      <c r="A67" s="15" t="s">
        <v>19</v>
      </c>
      <c r="B67" s="8" t="e">
        <f>#REF!+#REF!</f>
        <v>#REF!</v>
      </c>
      <c r="C67" s="26">
        <f>0</f>
        <v>0</v>
      </c>
      <c r="D67" s="16"/>
      <c r="E67" s="14"/>
    </row>
    <row r="68" spans="1:5" ht="29.25" thickBot="1" x14ac:dyDescent="0.3">
      <c r="A68" s="15" t="s">
        <v>20</v>
      </c>
      <c r="B68" s="8" t="e">
        <f>#REF!</f>
        <v>#REF!</v>
      </c>
      <c r="C68" s="26">
        <f>SUM(C69:C70)</f>
        <v>13040.64</v>
      </c>
      <c r="D68" s="16"/>
      <c r="E68" s="14"/>
    </row>
    <row r="69" spans="1:5" s="7" customFormat="1" ht="15.75" thickBot="1" x14ac:dyDescent="0.3">
      <c r="A69" s="38" t="s">
        <v>84</v>
      </c>
      <c r="B69" s="38"/>
      <c r="C69" s="39">
        <v>6248.64</v>
      </c>
      <c r="D69" s="38" t="s">
        <v>32</v>
      </c>
      <c r="E69" s="39">
        <v>27168</v>
      </c>
    </row>
    <row r="70" spans="1:5" s="7" customFormat="1" ht="15.75" thickBot="1" x14ac:dyDescent="0.3">
      <c r="A70" s="38" t="s">
        <v>85</v>
      </c>
      <c r="B70" s="38"/>
      <c r="C70" s="39">
        <v>6792</v>
      </c>
      <c r="D70" s="38" t="s">
        <v>32</v>
      </c>
      <c r="E70" s="39">
        <v>27168</v>
      </c>
    </row>
    <row r="71" spans="1:5" ht="29.25" thickBot="1" x14ac:dyDescent="0.3">
      <c r="A71" s="15" t="s">
        <v>21</v>
      </c>
      <c r="B71" s="8" t="e">
        <f>#REF!+#REF!</f>
        <v>#REF!</v>
      </c>
      <c r="C71" s="26">
        <f>SUM(C72:C73)</f>
        <v>50532.479999999996</v>
      </c>
      <c r="D71" s="16"/>
      <c r="E71" s="14"/>
    </row>
    <row r="72" spans="1:5" s="24" customFormat="1" ht="15.75" thickBot="1" x14ac:dyDescent="0.3">
      <c r="A72" s="32" t="s">
        <v>82</v>
      </c>
      <c r="B72" s="32"/>
      <c r="C72" s="33">
        <v>24451.200000000001</v>
      </c>
      <c r="D72" s="32" t="s">
        <v>35</v>
      </c>
      <c r="E72" s="33">
        <v>27168</v>
      </c>
    </row>
    <row r="73" spans="1:5" s="24" customFormat="1" ht="15.75" thickBot="1" x14ac:dyDescent="0.3">
      <c r="A73" s="32" t="s">
        <v>83</v>
      </c>
      <c r="B73" s="32"/>
      <c r="C73" s="33">
        <v>26081.279999999999</v>
      </c>
      <c r="D73" s="32" t="s">
        <v>32</v>
      </c>
      <c r="E73" s="33">
        <v>27168</v>
      </c>
    </row>
    <row r="74" spans="1:5" ht="37.5" customHeight="1" x14ac:dyDescent="0.25">
      <c r="A74" s="15" t="s">
        <v>22</v>
      </c>
      <c r="B74" s="8" t="e">
        <f>#REF!</f>
        <v>#REF!</v>
      </c>
      <c r="C74" s="26">
        <v>0</v>
      </c>
      <c r="D74" s="16"/>
      <c r="E74" s="14"/>
    </row>
    <row r="75" spans="1:5" ht="57.75" thickBot="1" x14ac:dyDescent="0.3">
      <c r="A75" s="15" t="s">
        <v>23</v>
      </c>
      <c r="B75" s="8" t="e">
        <f>SUM(#REF!)</f>
        <v>#REF!</v>
      </c>
      <c r="C75" s="26">
        <f>SUM(C76:C82)</f>
        <v>146994.54999999999</v>
      </c>
      <c r="D75" s="16"/>
      <c r="E75" s="14"/>
    </row>
    <row r="76" spans="1:5" s="24" customFormat="1" ht="15.75" thickBot="1" x14ac:dyDescent="0.3">
      <c r="A76" s="32" t="s">
        <v>65</v>
      </c>
      <c r="B76" s="32"/>
      <c r="C76" s="33">
        <v>461.86</v>
      </c>
      <c r="D76" s="32" t="s">
        <v>32</v>
      </c>
      <c r="E76" s="33">
        <v>27168</v>
      </c>
    </row>
    <row r="77" spans="1:5" s="24" customFormat="1" ht="15.75" thickBot="1" x14ac:dyDescent="0.3">
      <c r="A77" s="32" t="s">
        <v>66</v>
      </c>
      <c r="B77" s="32"/>
      <c r="C77" s="33">
        <v>461.86</v>
      </c>
      <c r="D77" s="32" t="s">
        <v>32</v>
      </c>
      <c r="E77" s="33">
        <v>27168</v>
      </c>
    </row>
    <row r="78" spans="1:5" s="24" customFormat="1" ht="15.75" thickBot="1" x14ac:dyDescent="0.3">
      <c r="A78" s="32" t="s">
        <v>88</v>
      </c>
      <c r="B78" s="32"/>
      <c r="C78" s="33">
        <v>66560.86</v>
      </c>
      <c r="D78" s="32" t="s">
        <v>32</v>
      </c>
      <c r="E78" s="33">
        <v>27167.7</v>
      </c>
    </row>
    <row r="79" spans="1:5" s="24" customFormat="1" ht="15.75" thickBot="1" x14ac:dyDescent="0.3">
      <c r="A79" s="32" t="s">
        <v>89</v>
      </c>
      <c r="B79" s="32"/>
      <c r="C79" s="33">
        <v>74737.02</v>
      </c>
      <c r="D79" s="32" t="s">
        <v>32</v>
      </c>
      <c r="E79" s="33">
        <v>27177.1</v>
      </c>
    </row>
    <row r="80" spans="1:5" s="24" customFormat="1" ht="15.75" thickBot="1" x14ac:dyDescent="0.3">
      <c r="A80" s="32" t="s">
        <v>70</v>
      </c>
      <c r="B80" s="32"/>
      <c r="C80" s="33">
        <v>3301.66</v>
      </c>
      <c r="D80" s="32" t="s">
        <v>68</v>
      </c>
      <c r="E80" s="33">
        <v>1</v>
      </c>
    </row>
    <row r="81" spans="1:5" s="24" customFormat="1" ht="15.75" thickBot="1" x14ac:dyDescent="0.3">
      <c r="A81" s="32" t="s">
        <v>74</v>
      </c>
      <c r="B81" s="32"/>
      <c r="C81" s="33">
        <v>694.71</v>
      </c>
      <c r="D81" s="32" t="s">
        <v>41</v>
      </c>
      <c r="E81" s="33">
        <v>1</v>
      </c>
    </row>
    <row r="82" spans="1:5" s="24" customFormat="1" ht="15.75" thickBot="1" x14ac:dyDescent="0.3">
      <c r="A82" s="32" t="s">
        <v>75</v>
      </c>
      <c r="B82" s="32"/>
      <c r="C82" s="33">
        <v>776.58</v>
      </c>
      <c r="D82" s="32" t="s">
        <v>41</v>
      </c>
      <c r="E82" s="33">
        <v>1</v>
      </c>
    </row>
    <row r="83" spans="1:5" x14ac:dyDescent="0.25">
      <c r="A83" s="15" t="s">
        <v>24</v>
      </c>
      <c r="B83" s="8">
        <f>B84</f>
        <v>5033.8983050847464</v>
      </c>
      <c r="C83" s="26">
        <f>C84</f>
        <v>5940</v>
      </c>
      <c r="D83" s="16"/>
      <c r="E83" s="14"/>
    </row>
    <row r="84" spans="1:5" ht="45" x14ac:dyDescent="0.25">
      <c r="A84" s="16" t="s">
        <v>5</v>
      </c>
      <c r="B84" s="8">
        <f>C84/1.18</f>
        <v>5033.8983050847464</v>
      </c>
      <c r="C84" s="28">
        <f>E84*12*5</f>
        <v>5940</v>
      </c>
      <c r="D84" s="16" t="s">
        <v>4</v>
      </c>
      <c r="E84" s="16">
        <v>99</v>
      </c>
    </row>
    <row r="85" spans="1:5" x14ac:dyDescent="0.25">
      <c r="A85" s="22" t="s">
        <v>108</v>
      </c>
      <c r="B85" s="20" t="e">
        <f>B12+B15+B18+#REF!+#REF!+#REF!+B65+B66+B67+B68+B71+B74+B75+B83</f>
        <v>#REF!</v>
      </c>
      <c r="C85" s="29">
        <f>C12+C15+C18+C20+C27+C41+C67+C68+C71+C74+C999+C75+C65+C64</f>
        <v>1450244.67</v>
      </c>
      <c r="D85" s="19" t="s">
        <v>25</v>
      </c>
      <c r="E85" s="14"/>
    </row>
    <row r="86" spans="1:5" x14ac:dyDescent="0.25">
      <c r="A86" s="22" t="s">
        <v>109</v>
      </c>
      <c r="B86" s="21"/>
      <c r="C86" s="26">
        <f>C85*1.2+C83</f>
        <v>1746233.6039999998</v>
      </c>
      <c r="D86" s="19" t="s">
        <v>25</v>
      </c>
      <c r="E86" s="14"/>
    </row>
    <row r="87" spans="1:5" x14ac:dyDescent="0.25">
      <c r="A87" s="22" t="s">
        <v>110</v>
      </c>
      <c r="B87" s="21"/>
      <c r="C87" s="26">
        <f>C5+C8-C86</f>
        <v>-447301.05399999977</v>
      </c>
      <c r="D87" s="19" t="s">
        <v>25</v>
      </c>
      <c r="E87" s="14"/>
    </row>
    <row r="88" spans="1:5" ht="28.5" x14ac:dyDescent="0.25">
      <c r="A88" s="22" t="s">
        <v>111</v>
      </c>
      <c r="B88" s="8"/>
      <c r="C88" s="26">
        <f>C87+C7</f>
        <v>-476536.4739999997</v>
      </c>
      <c r="D88" s="19" t="s">
        <v>25</v>
      </c>
      <c r="E88" s="14"/>
    </row>
  </sheetData>
  <mergeCells count="4">
    <mergeCell ref="A1:E1"/>
    <mergeCell ref="A11:E11"/>
    <mergeCell ref="C2:E2"/>
    <mergeCell ref="A4:E4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4"/>
  <sheetViews>
    <sheetView topLeftCell="A31" workbookViewId="0">
      <selection activeCell="D65" sqref="D65"/>
    </sheetView>
  </sheetViews>
  <sheetFormatPr defaultRowHeight="15" x14ac:dyDescent="0.25"/>
  <cols>
    <col min="1" max="1" width="70.5703125" style="24" customWidth="1"/>
    <col min="2" max="2" width="70.5703125" style="24" hidden="1" customWidth="1"/>
    <col min="3" max="3" width="12.5703125" style="24" customWidth="1"/>
    <col min="4" max="4" width="20.5703125" style="24" customWidth="1"/>
    <col min="5" max="5" width="12.5703125" style="24" customWidth="1"/>
    <col min="6" max="16384" width="9.140625" style="24"/>
  </cols>
  <sheetData>
    <row r="2" spans="1:5" x14ac:dyDescent="0.25">
      <c r="A2" s="24" t="s">
        <v>47</v>
      </c>
    </row>
    <row r="3" spans="1:5" x14ac:dyDescent="0.25">
      <c r="A3" s="24" t="s">
        <v>48</v>
      </c>
    </row>
    <row r="4" spans="1:5" ht="15.75" thickBot="1" x14ac:dyDescent="0.3"/>
    <row r="5" spans="1:5" ht="15.75" thickBot="1" x14ac:dyDescent="0.3">
      <c r="A5" s="25" t="s">
        <v>40</v>
      </c>
      <c r="B5" s="25"/>
      <c r="C5" s="25" t="s">
        <v>49</v>
      </c>
      <c r="D5" s="25" t="s">
        <v>39</v>
      </c>
      <c r="E5" s="25" t="s">
        <v>38</v>
      </c>
    </row>
    <row r="6" spans="1:5" s="37" customFormat="1" ht="15.75" thickBot="1" x14ac:dyDescent="0.3">
      <c r="A6" s="35" t="s">
        <v>50</v>
      </c>
      <c r="B6" s="35"/>
      <c r="C6" s="36">
        <v>464.72</v>
      </c>
      <c r="D6" s="35" t="s">
        <v>41</v>
      </c>
      <c r="E6" s="36">
        <v>2</v>
      </c>
    </row>
    <row r="7" spans="1:5" s="37" customFormat="1" ht="15.75" thickBot="1" x14ac:dyDescent="0.3">
      <c r="A7" s="35" t="s">
        <v>51</v>
      </c>
      <c r="B7" s="35"/>
      <c r="C7" s="36">
        <v>598.19000000000005</v>
      </c>
      <c r="D7" s="35" t="s">
        <v>52</v>
      </c>
      <c r="E7" s="36">
        <v>1</v>
      </c>
    </row>
    <row r="8" spans="1:5" s="37" customFormat="1" ht="15.75" thickBot="1" x14ac:dyDescent="0.3">
      <c r="A8" s="35" t="s">
        <v>53</v>
      </c>
      <c r="B8" s="35"/>
      <c r="C8" s="36">
        <v>13386.69</v>
      </c>
      <c r="D8" s="35" t="s">
        <v>29</v>
      </c>
      <c r="E8" s="36">
        <v>207</v>
      </c>
    </row>
    <row r="9" spans="1:5" ht="15.75" thickBot="1" x14ac:dyDescent="0.3">
      <c r="A9" s="35" t="s">
        <v>30</v>
      </c>
      <c r="B9" s="32"/>
      <c r="C9" s="36">
        <v>5104.3500000000004</v>
      </c>
      <c r="D9" s="35" t="s">
        <v>31</v>
      </c>
      <c r="E9" s="36">
        <v>9</v>
      </c>
    </row>
    <row r="10" spans="1:5" s="37" customFormat="1" ht="15.75" thickBot="1" x14ac:dyDescent="0.3">
      <c r="A10" s="35" t="s">
        <v>54</v>
      </c>
      <c r="B10" s="35"/>
      <c r="C10" s="36">
        <v>2716.8</v>
      </c>
      <c r="D10" s="35" t="s">
        <v>32</v>
      </c>
      <c r="E10" s="36">
        <v>27168</v>
      </c>
    </row>
    <row r="11" spans="1:5" s="37" customFormat="1" ht="15.75" thickBot="1" x14ac:dyDescent="0.3">
      <c r="A11" s="35" t="s">
        <v>55</v>
      </c>
      <c r="B11" s="35"/>
      <c r="C11" s="36">
        <v>2445.12</v>
      </c>
      <c r="D11" s="35" t="s">
        <v>32</v>
      </c>
      <c r="E11" s="36">
        <v>27168</v>
      </c>
    </row>
    <row r="12" spans="1:5" s="37" customFormat="1" ht="15.75" thickBot="1" x14ac:dyDescent="0.3">
      <c r="A12" s="35" t="s">
        <v>56</v>
      </c>
      <c r="B12" s="35"/>
      <c r="C12" s="36">
        <v>35225</v>
      </c>
      <c r="D12" s="35" t="s">
        <v>57</v>
      </c>
      <c r="E12" s="36">
        <v>1</v>
      </c>
    </row>
    <row r="13" spans="1:5" s="37" customFormat="1" ht="15.75" thickBot="1" x14ac:dyDescent="0.3">
      <c r="A13" s="35" t="s">
        <v>33</v>
      </c>
      <c r="B13" s="35"/>
      <c r="C13" s="36">
        <v>809.36</v>
      </c>
      <c r="D13" s="35" t="s">
        <v>34</v>
      </c>
      <c r="E13" s="36">
        <v>1</v>
      </c>
    </row>
    <row r="14" spans="1:5" s="37" customFormat="1" ht="15.75" thickBot="1" x14ac:dyDescent="0.3">
      <c r="A14" s="35" t="s">
        <v>58</v>
      </c>
      <c r="B14" s="35"/>
      <c r="C14" s="36">
        <v>958.06</v>
      </c>
      <c r="D14" s="35" t="s">
        <v>41</v>
      </c>
      <c r="E14" s="36">
        <v>1</v>
      </c>
    </row>
    <row r="15" spans="1:5" s="37" customFormat="1" ht="15.75" thickBot="1" x14ac:dyDescent="0.3">
      <c r="A15" s="35" t="s">
        <v>59</v>
      </c>
      <c r="B15" s="35"/>
      <c r="C15" s="36">
        <v>2138.36</v>
      </c>
      <c r="D15" s="35" t="s">
        <v>41</v>
      </c>
      <c r="E15" s="36">
        <v>1</v>
      </c>
    </row>
    <row r="16" spans="1:5" s="37" customFormat="1" ht="15.75" thickBot="1" x14ac:dyDescent="0.3">
      <c r="A16" s="35" t="s">
        <v>60</v>
      </c>
      <c r="B16" s="35"/>
      <c r="C16" s="36">
        <v>13448</v>
      </c>
      <c r="D16" s="35" t="s">
        <v>34</v>
      </c>
      <c r="E16" s="36">
        <v>1</v>
      </c>
    </row>
    <row r="17" spans="1:5" s="37" customFormat="1" ht="15.75" thickBot="1" x14ac:dyDescent="0.3">
      <c r="A17" s="35" t="s">
        <v>42</v>
      </c>
      <c r="B17" s="35"/>
      <c r="C17" s="36">
        <v>1429.2</v>
      </c>
      <c r="D17" s="35" t="s">
        <v>41</v>
      </c>
      <c r="E17" s="36">
        <v>18</v>
      </c>
    </row>
    <row r="18" spans="1:5" s="37" customFormat="1" ht="15.75" thickBot="1" x14ac:dyDescent="0.3">
      <c r="A18" s="35" t="s">
        <v>61</v>
      </c>
      <c r="B18" s="35"/>
      <c r="C18" s="36">
        <v>628.65</v>
      </c>
      <c r="D18" s="35" t="s">
        <v>41</v>
      </c>
      <c r="E18" s="36">
        <v>3</v>
      </c>
    </row>
    <row r="19" spans="1:5" s="37" customFormat="1" ht="15.75" thickBot="1" x14ac:dyDescent="0.3">
      <c r="A19" s="35" t="s">
        <v>62</v>
      </c>
      <c r="B19" s="35"/>
      <c r="C19" s="36">
        <v>222.82</v>
      </c>
      <c r="D19" s="35" t="s">
        <v>41</v>
      </c>
      <c r="E19" s="36">
        <v>1</v>
      </c>
    </row>
    <row r="20" spans="1:5" s="37" customFormat="1" ht="15.75" thickBot="1" x14ac:dyDescent="0.3">
      <c r="A20" s="35" t="s">
        <v>63</v>
      </c>
      <c r="B20" s="35"/>
      <c r="C20" s="36">
        <v>691.83</v>
      </c>
      <c r="D20" s="35" t="s">
        <v>41</v>
      </c>
      <c r="E20" s="36">
        <v>3</v>
      </c>
    </row>
    <row r="21" spans="1:5" s="37" customFormat="1" ht="15.75" thickBot="1" x14ac:dyDescent="0.3">
      <c r="A21" s="35" t="s">
        <v>64</v>
      </c>
      <c r="B21" s="35"/>
      <c r="C21" s="36">
        <v>711.36</v>
      </c>
      <c r="D21" s="35" t="s">
        <v>32</v>
      </c>
      <c r="E21" s="36">
        <v>8.5</v>
      </c>
    </row>
    <row r="22" spans="1:5" s="37" customFormat="1" ht="15.75" thickBot="1" x14ac:dyDescent="0.3">
      <c r="A22" s="35" t="s">
        <v>65</v>
      </c>
      <c r="B22" s="35"/>
      <c r="C22" s="36">
        <v>461.86</v>
      </c>
      <c r="D22" s="35" t="s">
        <v>32</v>
      </c>
      <c r="E22" s="36">
        <v>27168</v>
      </c>
    </row>
    <row r="23" spans="1:5" s="37" customFormat="1" ht="15.75" thickBot="1" x14ac:dyDescent="0.3">
      <c r="A23" s="35" t="s">
        <v>66</v>
      </c>
      <c r="B23" s="35"/>
      <c r="C23" s="36">
        <v>461.86</v>
      </c>
      <c r="D23" s="35" t="s">
        <v>32</v>
      </c>
      <c r="E23" s="36">
        <v>27168</v>
      </c>
    </row>
    <row r="24" spans="1:5" s="37" customFormat="1" ht="15.75" thickBot="1" x14ac:dyDescent="0.3">
      <c r="A24" s="35" t="s">
        <v>67</v>
      </c>
      <c r="B24" s="35"/>
      <c r="C24" s="36">
        <v>2670.01</v>
      </c>
      <c r="D24" s="35" t="s">
        <v>68</v>
      </c>
      <c r="E24" s="36">
        <v>7</v>
      </c>
    </row>
    <row r="25" spans="1:5" s="37" customFormat="1" ht="15.75" thickBot="1" x14ac:dyDescent="0.3">
      <c r="A25" s="35" t="s">
        <v>69</v>
      </c>
      <c r="B25" s="35"/>
      <c r="C25" s="36">
        <v>1117.43</v>
      </c>
      <c r="D25" s="35" t="s">
        <v>41</v>
      </c>
      <c r="E25" s="36">
        <v>1</v>
      </c>
    </row>
    <row r="26" spans="1:5" s="37" customFormat="1" ht="15.75" thickBot="1" x14ac:dyDescent="0.3">
      <c r="A26" s="35" t="s">
        <v>43</v>
      </c>
      <c r="B26" s="35"/>
      <c r="C26" s="36">
        <v>4180.8</v>
      </c>
      <c r="D26" s="35" t="s">
        <v>35</v>
      </c>
      <c r="E26" s="36">
        <v>30</v>
      </c>
    </row>
    <row r="27" spans="1:5" s="37" customFormat="1" ht="15.75" thickBot="1" x14ac:dyDescent="0.3">
      <c r="A27" s="35" t="s">
        <v>44</v>
      </c>
      <c r="B27" s="35"/>
      <c r="C27" s="36">
        <v>265.05</v>
      </c>
      <c r="D27" s="35" t="s">
        <v>41</v>
      </c>
      <c r="E27" s="36">
        <v>1</v>
      </c>
    </row>
    <row r="28" spans="1:5" s="37" customFormat="1" ht="15.75" thickBot="1" x14ac:dyDescent="0.3">
      <c r="A28" s="35" t="s">
        <v>70</v>
      </c>
      <c r="B28" s="35"/>
      <c r="C28" s="36">
        <v>3301.66</v>
      </c>
      <c r="D28" s="35" t="s">
        <v>68</v>
      </c>
      <c r="E28" s="36">
        <v>1</v>
      </c>
    </row>
    <row r="29" spans="1:5" s="37" customFormat="1" ht="15.75" thickBot="1" x14ac:dyDescent="0.3">
      <c r="A29" s="35" t="s">
        <v>71</v>
      </c>
      <c r="B29" s="35"/>
      <c r="C29" s="36">
        <v>179466.66</v>
      </c>
      <c r="D29" s="35" t="s">
        <v>57</v>
      </c>
      <c r="E29" s="36">
        <v>1</v>
      </c>
    </row>
    <row r="30" spans="1:5" s="37" customFormat="1" ht="15.75" thickBot="1" x14ac:dyDescent="0.3">
      <c r="A30" s="35" t="s">
        <v>72</v>
      </c>
      <c r="B30" s="35"/>
      <c r="C30" s="36">
        <v>7198.95</v>
      </c>
      <c r="D30" s="35" t="s">
        <v>35</v>
      </c>
      <c r="E30" s="36">
        <v>33</v>
      </c>
    </row>
    <row r="31" spans="1:5" s="37" customFormat="1" ht="15.75" thickBot="1" x14ac:dyDescent="0.3">
      <c r="A31" s="35" t="s">
        <v>45</v>
      </c>
      <c r="B31" s="35"/>
      <c r="C31" s="36">
        <v>817.5</v>
      </c>
      <c r="D31" s="35" t="s">
        <v>46</v>
      </c>
      <c r="E31" s="36">
        <v>5</v>
      </c>
    </row>
    <row r="32" spans="1:5" s="37" customFormat="1" ht="15.75" thickBot="1" x14ac:dyDescent="0.3">
      <c r="A32" s="35" t="s">
        <v>73</v>
      </c>
      <c r="B32" s="35"/>
      <c r="C32" s="36">
        <v>546.42999999999995</v>
      </c>
      <c r="D32" s="35" t="s">
        <v>41</v>
      </c>
      <c r="E32" s="36">
        <v>1</v>
      </c>
    </row>
    <row r="33" spans="1:5" s="37" customFormat="1" ht="15.75" thickBot="1" x14ac:dyDescent="0.3">
      <c r="A33" s="35" t="s">
        <v>74</v>
      </c>
      <c r="B33" s="35"/>
      <c r="C33" s="36">
        <v>694.71</v>
      </c>
      <c r="D33" s="35" t="s">
        <v>41</v>
      </c>
      <c r="E33" s="36">
        <v>1</v>
      </c>
    </row>
    <row r="34" spans="1:5" s="37" customFormat="1" ht="15.75" thickBot="1" x14ac:dyDescent="0.3">
      <c r="A34" s="35" t="s">
        <v>75</v>
      </c>
      <c r="B34" s="35"/>
      <c r="C34" s="36">
        <v>776.58</v>
      </c>
      <c r="D34" s="35" t="s">
        <v>41</v>
      </c>
      <c r="E34" s="36">
        <v>1</v>
      </c>
    </row>
    <row r="35" spans="1:5" s="37" customFormat="1" ht="15.75" thickBot="1" x14ac:dyDescent="0.3">
      <c r="A35" s="35" t="s">
        <v>76</v>
      </c>
      <c r="B35" s="35"/>
      <c r="C35" s="36">
        <v>8.1</v>
      </c>
      <c r="D35" s="35" t="s">
        <v>35</v>
      </c>
      <c r="E35" s="36">
        <v>0.01</v>
      </c>
    </row>
    <row r="36" spans="1:5" s="37" customFormat="1" ht="15.75" thickBot="1" x14ac:dyDescent="0.3">
      <c r="A36" s="35" t="s">
        <v>77</v>
      </c>
      <c r="B36" s="35"/>
      <c r="C36" s="36">
        <v>225.91</v>
      </c>
      <c r="D36" s="35" t="s">
        <v>41</v>
      </c>
      <c r="E36" s="36">
        <v>1.1000000000000001</v>
      </c>
    </row>
    <row r="37" spans="1:5" s="37" customFormat="1" ht="15.75" thickBot="1" x14ac:dyDescent="0.3">
      <c r="A37" s="35" t="s">
        <v>78</v>
      </c>
      <c r="B37" s="35"/>
      <c r="C37" s="36">
        <v>220.73</v>
      </c>
      <c r="D37" s="35" t="s">
        <v>41</v>
      </c>
      <c r="E37" s="36">
        <v>1</v>
      </c>
    </row>
    <row r="38" spans="1:5" s="37" customFormat="1" ht="15.75" thickBot="1" x14ac:dyDescent="0.3">
      <c r="A38" s="35" t="s">
        <v>79</v>
      </c>
      <c r="B38" s="35"/>
      <c r="C38" s="36">
        <v>124.56</v>
      </c>
      <c r="D38" s="35" t="s">
        <v>32</v>
      </c>
      <c r="E38" s="36">
        <v>1</v>
      </c>
    </row>
    <row r="39" spans="1:5" s="37" customFormat="1" ht="15.75" thickBot="1" x14ac:dyDescent="0.3">
      <c r="A39" s="35" t="s">
        <v>80</v>
      </c>
      <c r="B39" s="35"/>
      <c r="C39" s="36">
        <v>4167</v>
      </c>
      <c r="D39" s="35" t="s">
        <v>34</v>
      </c>
      <c r="E39" s="36">
        <v>6</v>
      </c>
    </row>
    <row r="40" spans="1:5" s="37" customFormat="1" ht="15.75" thickBot="1" x14ac:dyDescent="0.3">
      <c r="A40" s="35" t="s">
        <v>81</v>
      </c>
      <c r="B40" s="35"/>
      <c r="C40" s="36">
        <v>1219.98</v>
      </c>
      <c r="D40" s="35" t="s">
        <v>41</v>
      </c>
      <c r="E40" s="36">
        <v>2</v>
      </c>
    </row>
    <row r="41" spans="1:5" s="37" customFormat="1" ht="15.75" thickBot="1" x14ac:dyDescent="0.3">
      <c r="A41" s="35" t="s">
        <v>82</v>
      </c>
      <c r="B41" s="35"/>
      <c r="C41" s="36">
        <v>24451.200000000001</v>
      </c>
      <c r="D41" s="35" t="s">
        <v>35</v>
      </c>
      <c r="E41" s="36">
        <v>27168</v>
      </c>
    </row>
    <row r="42" spans="1:5" s="37" customFormat="1" ht="15.75" thickBot="1" x14ac:dyDescent="0.3">
      <c r="A42" s="35" t="s">
        <v>83</v>
      </c>
      <c r="B42" s="35"/>
      <c r="C42" s="36">
        <v>26081.279999999999</v>
      </c>
      <c r="D42" s="35" t="s">
        <v>32</v>
      </c>
      <c r="E42" s="36">
        <v>27168</v>
      </c>
    </row>
    <row r="43" spans="1:5" s="37" customFormat="1" ht="15.75" thickBot="1" x14ac:dyDescent="0.3">
      <c r="A43" s="35" t="s">
        <v>84</v>
      </c>
      <c r="B43" s="35"/>
      <c r="C43" s="36">
        <v>6248.64</v>
      </c>
      <c r="D43" s="35" t="s">
        <v>32</v>
      </c>
      <c r="E43" s="36">
        <v>27168</v>
      </c>
    </row>
    <row r="44" spans="1:5" s="37" customFormat="1" ht="15.75" thickBot="1" x14ac:dyDescent="0.3">
      <c r="A44" s="35" t="s">
        <v>85</v>
      </c>
      <c r="B44" s="35"/>
      <c r="C44" s="36">
        <v>6792</v>
      </c>
      <c r="D44" s="35" t="s">
        <v>32</v>
      </c>
      <c r="E44" s="36">
        <v>27168</v>
      </c>
    </row>
    <row r="45" spans="1:5" s="37" customFormat="1" ht="15.75" thickBot="1" x14ac:dyDescent="0.3">
      <c r="A45" s="35" t="s">
        <v>86</v>
      </c>
      <c r="B45" s="35"/>
      <c r="C45" s="36">
        <v>45098.38</v>
      </c>
      <c r="D45" s="35" t="s">
        <v>32</v>
      </c>
      <c r="E45" s="36">
        <v>27167.7</v>
      </c>
    </row>
    <row r="46" spans="1:5" s="37" customFormat="1" ht="15.75" thickBot="1" x14ac:dyDescent="0.3">
      <c r="A46" s="35" t="s">
        <v>87</v>
      </c>
      <c r="B46" s="35"/>
      <c r="C46" s="36">
        <v>51636.49</v>
      </c>
      <c r="D46" s="35" t="s">
        <v>32</v>
      </c>
      <c r="E46" s="36">
        <v>27177.1</v>
      </c>
    </row>
    <row r="47" spans="1:5" s="37" customFormat="1" ht="15.75" thickBot="1" x14ac:dyDescent="0.3">
      <c r="A47" s="35" t="s">
        <v>88</v>
      </c>
      <c r="B47" s="35"/>
      <c r="C47" s="36">
        <v>66560.86</v>
      </c>
      <c r="D47" s="35" t="s">
        <v>32</v>
      </c>
      <c r="E47" s="36">
        <v>27167.7</v>
      </c>
    </row>
    <row r="48" spans="1:5" s="37" customFormat="1" ht="15.75" thickBot="1" x14ac:dyDescent="0.3">
      <c r="A48" s="35" t="s">
        <v>89</v>
      </c>
      <c r="B48" s="35"/>
      <c r="C48" s="36">
        <v>74737.02</v>
      </c>
      <c r="D48" s="35" t="s">
        <v>32</v>
      </c>
      <c r="E48" s="36">
        <v>27177.1</v>
      </c>
    </row>
    <row r="49" spans="1:5" s="37" customFormat="1" ht="15.75" thickBot="1" x14ac:dyDescent="0.3">
      <c r="A49" s="35" t="s">
        <v>90</v>
      </c>
      <c r="B49" s="35"/>
      <c r="C49" s="36">
        <v>107313.60000000001</v>
      </c>
      <c r="D49" s="35" t="s">
        <v>35</v>
      </c>
      <c r="E49" s="36">
        <v>27168</v>
      </c>
    </row>
    <row r="50" spans="1:5" s="37" customFormat="1" ht="15.75" thickBot="1" x14ac:dyDescent="0.3">
      <c r="A50" s="35" t="s">
        <v>91</v>
      </c>
      <c r="B50" s="35"/>
      <c r="C50" s="36">
        <v>111932.16</v>
      </c>
      <c r="D50" s="35" t="s">
        <v>32</v>
      </c>
      <c r="E50" s="36">
        <v>27168</v>
      </c>
    </row>
    <row r="51" spans="1:5" s="37" customFormat="1" ht="15.75" thickBot="1" x14ac:dyDescent="0.3">
      <c r="A51" s="35" t="s">
        <v>92</v>
      </c>
      <c r="B51" s="35"/>
      <c r="C51" s="36">
        <v>2290.7800000000002</v>
      </c>
      <c r="D51" s="35" t="s">
        <v>41</v>
      </c>
      <c r="E51" s="36">
        <v>1</v>
      </c>
    </row>
    <row r="52" spans="1:5" s="37" customFormat="1" ht="15.75" thickBot="1" x14ac:dyDescent="0.3">
      <c r="A52" s="35" t="s">
        <v>93</v>
      </c>
      <c r="B52" s="35"/>
      <c r="C52" s="36">
        <v>2445.12</v>
      </c>
      <c r="D52" s="35" t="s">
        <v>32</v>
      </c>
      <c r="E52" s="36">
        <v>27168</v>
      </c>
    </row>
    <row r="53" spans="1:5" s="37" customFormat="1" ht="15.75" thickBot="1" x14ac:dyDescent="0.3">
      <c r="A53" s="35" t="s">
        <v>94</v>
      </c>
      <c r="B53" s="35"/>
      <c r="C53" s="36">
        <v>2445.12</v>
      </c>
      <c r="D53" s="35" t="s">
        <v>32</v>
      </c>
      <c r="E53" s="36">
        <v>27168</v>
      </c>
    </row>
    <row r="54" spans="1:5" s="37" customFormat="1" ht="15.75" thickBot="1" x14ac:dyDescent="0.3">
      <c r="A54" s="35" t="s">
        <v>95</v>
      </c>
      <c r="B54" s="35"/>
      <c r="C54" s="36">
        <v>1443.1</v>
      </c>
      <c r="D54" s="35" t="s">
        <v>34</v>
      </c>
      <c r="E54" s="36">
        <v>1</v>
      </c>
    </row>
    <row r="55" spans="1:5" s="37" customFormat="1" ht="15.75" thickBot="1" x14ac:dyDescent="0.3">
      <c r="A55" s="35" t="s">
        <v>96</v>
      </c>
      <c r="B55" s="35"/>
      <c r="C55" s="36">
        <v>1492.34</v>
      </c>
      <c r="D55" s="35" t="s">
        <v>41</v>
      </c>
      <c r="E55" s="36">
        <v>1</v>
      </c>
    </row>
    <row r="56" spans="1:5" s="37" customFormat="1" ht="15.75" thickBot="1" x14ac:dyDescent="0.3">
      <c r="A56" s="35" t="s">
        <v>97</v>
      </c>
      <c r="B56" s="35"/>
      <c r="C56" s="36">
        <v>10323.84</v>
      </c>
      <c r="D56" s="35" t="s">
        <v>32</v>
      </c>
      <c r="E56" s="36">
        <v>27168</v>
      </c>
    </row>
    <row r="57" spans="1:5" s="37" customFormat="1" ht="15.75" thickBot="1" x14ac:dyDescent="0.3">
      <c r="A57" s="35" t="s">
        <v>98</v>
      </c>
      <c r="B57" s="35"/>
      <c r="C57" s="36">
        <v>10323.84</v>
      </c>
      <c r="D57" s="35" t="s">
        <v>32</v>
      </c>
      <c r="E57" s="36">
        <v>27168</v>
      </c>
    </row>
    <row r="58" spans="1:5" s="37" customFormat="1" ht="15.75" thickBot="1" x14ac:dyDescent="0.3">
      <c r="A58" s="35" t="s">
        <v>99</v>
      </c>
      <c r="B58" s="35"/>
      <c r="C58" s="36">
        <v>374.66</v>
      </c>
      <c r="D58" s="35" t="s">
        <v>100</v>
      </c>
      <c r="E58" s="36">
        <v>1</v>
      </c>
    </row>
    <row r="59" spans="1:5" s="37" customFormat="1" ht="15.75" thickBot="1" x14ac:dyDescent="0.3">
      <c r="A59" s="35" t="s">
        <v>101</v>
      </c>
      <c r="B59" s="35"/>
      <c r="C59" s="36">
        <v>409.39</v>
      </c>
      <c r="D59" s="35" t="s">
        <v>102</v>
      </c>
      <c r="E59" s="36">
        <v>1</v>
      </c>
    </row>
    <row r="60" spans="1:5" s="37" customFormat="1" ht="15.75" thickBot="1" x14ac:dyDescent="0.3">
      <c r="A60" s="35" t="s">
        <v>37</v>
      </c>
      <c r="B60" s="35"/>
      <c r="C60" s="36">
        <v>1243.06</v>
      </c>
      <c r="D60" s="35" t="s">
        <v>34</v>
      </c>
      <c r="E60" s="36">
        <v>2</v>
      </c>
    </row>
    <row r="61" spans="1:5" ht="15.75" thickBot="1" x14ac:dyDescent="0.3">
      <c r="A61" s="32"/>
      <c r="B61" s="32"/>
      <c r="C61" s="34">
        <f>SUM(C6:C60)</f>
        <v>842547.16999999993</v>
      </c>
      <c r="D61" s="32"/>
      <c r="E61" s="33"/>
    </row>
    <row r="63" spans="1:5" x14ac:dyDescent="0.25">
      <c r="C63" s="24">
        <v>842547.16999999993</v>
      </c>
      <c r="D63" s="29">
        <v>1450244.67</v>
      </c>
    </row>
    <row r="64" spans="1:5" x14ac:dyDescent="0.25">
      <c r="A64" s="37"/>
      <c r="D64" s="49">
        <f>D63-C61</f>
        <v>607697.5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2019-01-30T01:26:34Z</cp:lastPrinted>
  <dcterms:created xsi:type="dcterms:W3CDTF">2016-03-18T02:51:51Z</dcterms:created>
  <dcterms:modified xsi:type="dcterms:W3CDTF">2021-03-09T06:00:30Z</dcterms:modified>
</cp:coreProperties>
</file>