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селенгинская 9" sheetId="1" r:id="rId1"/>
    <sheet name="накоп 2020" sheetId="2" r:id="rId2"/>
    <sheet name="Лист3" sheetId="3" r:id="rId3"/>
  </sheets>
  <definedNames>
    <definedName name="_xlnm.Print_Area" localSheetId="0">'селенгинская 9'!$A$1:$E$86</definedName>
  </definedNames>
  <calcPr calcId="145621" refMode="R1C1"/>
</workbook>
</file>

<file path=xl/calcChain.xml><?xml version="1.0" encoding="utf-8"?>
<calcChain xmlns="http://schemas.openxmlformats.org/spreadsheetml/2006/main">
  <c r="C41" i="1" l="1"/>
  <c r="C39" i="1" l="1"/>
  <c r="C28" i="1" s="1"/>
  <c r="C74" i="1"/>
  <c r="C79" i="1"/>
  <c r="C71" i="1" l="1"/>
  <c r="C56" i="2"/>
  <c r="C7" i="1" l="1"/>
  <c r="C68" i="1"/>
  <c r="C65" i="1"/>
  <c r="B68" i="1"/>
  <c r="C63" i="1"/>
  <c r="C21" i="1"/>
  <c r="C18" i="1"/>
  <c r="C15" i="1"/>
  <c r="C12" i="1"/>
  <c r="B63" i="1"/>
  <c r="B62" i="1"/>
  <c r="B61" i="1"/>
  <c r="B60" i="1"/>
  <c r="C83" i="1" l="1"/>
  <c r="C9" i="1"/>
  <c r="C8" i="1" s="1"/>
  <c r="C10" i="1" s="1"/>
  <c r="C81" i="1"/>
  <c r="C80" i="1" s="1"/>
  <c r="C84" i="1" l="1"/>
  <c r="C85" i="1" s="1"/>
  <c r="C86" i="1" s="1"/>
  <c r="B41" i="1"/>
  <c r="B74" i="1"/>
  <c r="B81" i="1" l="1"/>
  <c r="B80" i="1" s="1"/>
  <c r="B71" i="1"/>
  <c r="B18" i="1"/>
  <c r="B15" i="1"/>
  <c r="B12" i="1"/>
  <c r="B83" i="1" l="1"/>
</calcChain>
</file>

<file path=xl/sharedStrings.xml><?xml version="1.0" encoding="utf-8"?>
<sst xmlns="http://schemas.openxmlformats.org/spreadsheetml/2006/main" count="260" uniqueCount="110">
  <si>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</si>
  <si>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</si>
  <si>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</si>
  <si>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</si>
  <si>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</si>
  <si>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</si>
  <si>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</si>
  <si>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</si>
  <si>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</si>
  <si>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</si>
  <si>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</si>
  <si>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</si>
  <si>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</si>
  <si>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</si>
  <si>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</si>
  <si>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</si>
  <si>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</si>
  <si>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</si>
  <si>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</si>
  <si>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</si>
  <si>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</si>
  <si>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</si>
  <si>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</si>
  <si>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Закрытие и открытие стояков</t>
  </si>
  <si>
    <t>1 стояк</t>
  </si>
  <si>
    <t>Устранение свищей хомутами</t>
  </si>
  <si>
    <t xml:space="preserve">Годовая фактическая стоимость работ (услуг)  </t>
  </si>
  <si>
    <t>Адрес: ул. Селенгинская, д. 9</t>
  </si>
  <si>
    <t>11.Работы по содержанию и ремонту систем внутридомового газового оборудования</t>
  </si>
  <si>
    <t>Старшие по дому</t>
  </si>
  <si>
    <t>1 дом</t>
  </si>
  <si>
    <t>Очистка канализационной сети</t>
  </si>
  <si>
    <t>выезд</t>
  </si>
  <si>
    <t>Выезд а/машины по заявке</t>
  </si>
  <si>
    <t>Кол-во</t>
  </si>
  <si>
    <t>Ед.изм</t>
  </si>
  <si>
    <t>Наименование работ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</si>
  <si>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</si>
  <si>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</si>
  <si>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</si>
  <si>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</si>
  <si>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Доходы по дому:</t>
  </si>
  <si>
    <t>Расходы по снятию показаний с ИПУ по электроэнергии</t>
  </si>
  <si>
    <t>шт.</t>
  </si>
  <si>
    <t>Осмотр подвала</t>
  </si>
  <si>
    <t>Смена задвижек д.80</t>
  </si>
  <si>
    <t>Чистка врезки</t>
  </si>
  <si>
    <t>руб.</t>
  </si>
  <si>
    <t xml:space="preserve">Накопительная по работам за период c  01.01.2020 по  31.12.2020 г.                                                                                   </t>
  </si>
  <si>
    <t xml:space="preserve">По адресу СЕЛЕНГИНСКАЯ ул. д.9                                         </t>
  </si>
  <si>
    <t>Cуммa</t>
  </si>
  <si>
    <t>Востановление крепления мелких конструктивных элементов и изделий</t>
  </si>
  <si>
    <t>Востановление фазного, нулевого питающего провода на подъезд и т.д</t>
  </si>
  <si>
    <t>место</t>
  </si>
  <si>
    <t>Вывод летнего водопровода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</si>
  <si>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</si>
  <si>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</si>
  <si>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</si>
  <si>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Дезинсекция "ЗКДС"</t>
  </si>
  <si>
    <t>Дератизация "ЗКДС"</t>
  </si>
  <si>
    <t>Замена врезки в квартире в металле</t>
  </si>
  <si>
    <t>Замена стояка ГВС кв.3,6,7,10,11,14,15,18,19</t>
  </si>
  <si>
    <t>стояк</t>
  </si>
  <si>
    <t>Мелкий ремонт шиферной кровли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</si>
  <si>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</si>
  <si>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</si>
  <si>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Отключение отопления</t>
  </si>
  <si>
    <t>Ремонт вентилей  д. до 20 мм</t>
  </si>
  <si>
    <t>100 шт</t>
  </si>
  <si>
    <t>Ремонт деревянного поручня</t>
  </si>
  <si>
    <t>Ремонт тамбурной двери</t>
  </si>
  <si>
    <t>Ремонт тамбурной перегородки</t>
  </si>
  <si>
    <t>Ремонт теплового узла</t>
  </si>
  <si>
    <t>узел</t>
  </si>
  <si>
    <t>Сварка свищей на стояках</t>
  </si>
  <si>
    <t>Смена врезки/сборки без сварочных работ</t>
  </si>
  <si>
    <t>Смена задвижек д.50</t>
  </si>
  <si>
    <t>Снятие с последующей уст-ой после остекления и масл-й окраски окон-х р</t>
  </si>
  <si>
    <t>Содержание ДРС 1,2 кв. 2020 г. коэф. 0,8</t>
  </si>
  <si>
    <t>Содержание ДРС 3,4 кв. 2020 г. коэф.0,8;0,85;0,9;1</t>
  </si>
  <si>
    <t>Тех.обслуживание ГО К=0,6;0,8;0,85;0,9;1 (1,2 кв. 2020 г.)</t>
  </si>
  <si>
    <t>Тех.обслуживание ГО К=0,6;0,8;0,85;0,9;1 (3,4 кв. 2020 г.)</t>
  </si>
  <si>
    <t>Уборка МОП 1,2 кв. 2020 г. К=0,8</t>
  </si>
  <si>
    <t>Уборка МОП 3,4 кв. 2020 г. К=0,8</t>
  </si>
  <si>
    <t>Уборка придомовой территории 1,2 кв. 2020 г. К=0,8</t>
  </si>
  <si>
    <t>Уборка придомовой территории 3,4 кв. 2020 г. К=0,6;0,8</t>
  </si>
  <si>
    <t>Удаление воздуха со стояков отопления</t>
  </si>
  <si>
    <t>Управление жилым фондом 1,2 кв. 2020г. К=0,6;0,8;0,85;0,9;1</t>
  </si>
  <si>
    <t>Управление жилым фондом 3,4 кв. 2020г. К=0,6;0,8;0,85;0,9;1</t>
  </si>
  <si>
    <t>Установка пружины</t>
  </si>
  <si>
    <t>Установка светильников с датчиком на движение</t>
  </si>
  <si>
    <t>шт</t>
  </si>
  <si>
    <t>Установка светодиодного светильника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</si>
  <si>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</si>
  <si>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</si>
  <si>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</si>
  <si>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</si>
  <si>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смена труб ГВС  и ХВС д.20 ПП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</si>
  <si>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</si>
  <si>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</si>
  <si>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</si>
  <si>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 на 31.12.2020 г.</t>
  </si>
  <si>
    <t>Всего доходов по дому за 2020 г.</t>
  </si>
  <si>
    <t>16. Всего расходов по дому за 2020 г.</t>
  </si>
  <si>
    <t>17. Всего расходов по дому с НДС за 2020 г.</t>
  </si>
  <si>
    <t>18. Конечное сальдо по дому на 31.12.2020 г.</t>
  </si>
  <si>
    <t>19. Конечное сальдо с учетом дебиторской задолженности (переплаты) на 31.12.2020 г.</t>
  </si>
  <si>
    <t>Рассада</t>
  </si>
  <si>
    <t>Покраска и теплоизоляция труб отопления в подвале</t>
  </si>
  <si>
    <t>подвал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</si>
</sst>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61">
    <xf numFmtId="0" fontId="0" fillId="0" borderId="0" xfId="0"/>
    <xf numFmtId="0" fontId="4" fillId="0" borderId="2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43" fontId="4" fillId="0" borderId="2" xfId="3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164" fontId="9" fillId="0" borderId="2" xfId="1" applyNumberFormat="1" applyFont="1" applyFill="1" applyBorder="1" applyAlignment="1">
      <alignment horizontal="center" vertical="center" wrapText="1"/>
    </xf>
    <xf numFmtId="43" fontId="9" fillId="0" borderId="2" xfId="3" applyFont="1" applyFill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43" fontId="8" fillId="0" borderId="2" xfId="3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3" fontId="2" fillId="0" borderId="2" xfId="3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wrapText="1"/>
    </xf>
    <xf numFmtId="0" fontId="0" fillId="0" borderId="0" xfId="0" applyFill="1"/>
    <xf numFmtId="16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1" fillId="0" borderId="2" xfId="0" applyFont="1" applyFill="1" applyBorder="1" applyAlignment="1">
      <alignment horizontal="left" vertical="center" wrapText="1"/>
    </xf>
    <xf numFmtId="43" fontId="11" fillId="0" borderId="2" xfId="0" applyNumberFormat="1" applyFont="1" applyFill="1" applyBorder="1" applyAlignment="1">
      <alignment vertical="center"/>
    </xf>
    <xf numFmtId="43" fontId="11" fillId="0" borderId="2" xfId="3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43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43" fontId="6" fillId="0" borderId="2" xfId="3" applyFont="1" applyFill="1" applyBorder="1" applyAlignment="1">
      <alignment horizontal="center" vertical="center" wrapText="1"/>
    </xf>
    <xf numFmtId="164" fontId="4" fillId="0" borderId="2" xfId="3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3" fontId="2" fillId="0" borderId="0" xfId="3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/>
    <xf numFmtId="0" fontId="12" fillId="0" borderId="4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8" fillId="0" borderId="2" xfId="2" applyFont="1" applyFill="1" applyBorder="1" applyAlignment="1" applyProtection="1">
      <alignment horizontal="center" vertical="center" wrapText="1"/>
    </xf>
    <xf numFmtId="49" fontId="0" fillId="0" borderId="4" xfId="0" applyNumberFormat="1" applyFill="1" applyBorder="1"/>
    <xf numFmtId="165" fontId="0" fillId="0" borderId="4" xfId="0" applyNumberFormat="1" applyFill="1" applyBorder="1"/>
    <xf numFmtId="165" fontId="12" fillId="0" borderId="4" xfId="0" applyNumberFormat="1" applyFont="1" applyFill="1" applyBorder="1"/>
    <xf numFmtId="49" fontId="0" fillId="3" borderId="4" xfId="0" applyNumberFormat="1" applyFill="1" applyBorder="1"/>
    <xf numFmtId="165" fontId="0" fillId="3" borderId="4" xfId="0" applyNumberFormat="1" applyFill="1" applyBorder="1"/>
    <xf numFmtId="0" fontId="0" fillId="3" borderId="0" xfId="0" applyFill="1"/>
    <xf numFmtId="165" fontId="13" fillId="0" borderId="4" xfId="0" applyNumberFormat="1" applyFont="1" applyBorder="1"/>
    <xf numFmtId="49" fontId="0" fillId="0" borderId="8" xfId="0" applyNumberFormat="1" applyFill="1" applyBorder="1"/>
    <xf numFmtId="165" fontId="0" fillId="0" borderId="8" xfId="0" applyNumberFormat="1" applyFill="1" applyBorder="1"/>
    <xf numFmtId="49" fontId="0" fillId="0" borderId="2" xfId="0" applyNumberFormat="1" applyFill="1" applyBorder="1"/>
    <xf numFmtId="165" fontId="0" fillId="0" borderId="2" xfId="0" applyNumberFormat="1" applyFill="1" applyBorder="1"/>
    <xf numFmtId="0" fontId="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workbookViewId="0">
      <selection activeCell="C6" sqref="C6"/>
    </sheetView>
  </sheetViews>
  <sheetFormatPr defaultRowHeight="15" outlineLevelRow="2" x14ac:dyDescent="0.25"/>
  <cols>
    <col min="1" max="1" width="59.5703125" style="37" customWidth="1"/>
    <col min="2" max="2" width="15.5703125" style="9" hidden="1" customWidth="1"/>
    <col min="3" max="3" width="15.5703125" style="38" customWidth="1"/>
    <col min="4" max="4" width="9.28515625" style="39" customWidth="1"/>
    <col min="5" max="5" width="14.42578125" style="38" customWidth="1"/>
    <col min="6" max="6" width="17.28515625" style="7" customWidth="1"/>
    <col min="7" max="16384" width="9.140625" style="7"/>
  </cols>
  <sheetData>
    <row r="1" spans="1:6" ht="46.5" customHeight="1" x14ac:dyDescent="0.25">
      <c r="A1" s="55" t="s">
        <v>8</v>
      </c>
      <c r="B1" s="55"/>
      <c r="C1" s="55"/>
      <c r="D1" s="55"/>
      <c r="E1" s="55"/>
    </row>
    <row r="2" spans="1:6" ht="17.25" customHeight="1" x14ac:dyDescent="0.25">
      <c r="A2" s="8" t="s">
        <v>27</v>
      </c>
      <c r="B2" s="9" t="s">
        <v>7</v>
      </c>
      <c r="C2" s="57" t="s">
        <v>98</v>
      </c>
      <c r="D2" s="57"/>
      <c r="E2" s="57"/>
    </row>
    <row r="3" spans="1:6" ht="57" x14ac:dyDescent="0.25">
      <c r="A3" s="10" t="s">
        <v>3</v>
      </c>
      <c r="B3" s="11" t="s">
        <v>0</v>
      </c>
      <c r="C3" s="12" t="s">
        <v>26</v>
      </c>
      <c r="D3" s="13" t="s">
        <v>1</v>
      </c>
      <c r="E3" s="12" t="s">
        <v>2</v>
      </c>
    </row>
    <row r="4" spans="1:6" ht="15.75" thickBot="1" x14ac:dyDescent="0.3">
      <c r="A4" s="58" t="s">
        <v>41</v>
      </c>
      <c r="B4" s="59"/>
      <c r="C4" s="59"/>
      <c r="D4" s="59"/>
      <c r="E4" s="60"/>
    </row>
    <row r="5" spans="1:6" ht="29.25" thickBot="1" x14ac:dyDescent="0.3">
      <c r="A5" s="10" t="s">
        <v>99</v>
      </c>
      <c r="B5" s="11"/>
      <c r="C5" s="50">
        <v>1030158.46</v>
      </c>
      <c r="D5" s="43" t="s">
        <v>47</v>
      </c>
      <c r="E5" s="12"/>
    </row>
    <row r="6" spans="1:6" ht="15.75" thickBot="1" x14ac:dyDescent="0.3">
      <c r="A6" s="10" t="s">
        <v>100</v>
      </c>
      <c r="B6" s="11"/>
      <c r="C6" s="50">
        <v>1018681.49</v>
      </c>
      <c r="D6" s="43" t="s">
        <v>47</v>
      </c>
      <c r="E6" s="12"/>
    </row>
    <row r="7" spans="1:6" ht="28.5" x14ac:dyDescent="0.25">
      <c r="A7" s="10" t="s">
        <v>101</v>
      </c>
      <c r="B7" s="11"/>
      <c r="C7" s="12">
        <f>C6-C5</f>
        <v>-11476.969999999972</v>
      </c>
      <c r="D7" s="43" t="s">
        <v>47</v>
      </c>
      <c r="E7" s="12"/>
    </row>
    <row r="8" spans="1:6" x14ac:dyDescent="0.25">
      <c r="A8" s="10" t="s">
        <v>9</v>
      </c>
      <c r="B8" s="11"/>
      <c r="C8" s="12">
        <f>C9</f>
        <v>13543.68</v>
      </c>
      <c r="D8" s="43" t="s">
        <v>47</v>
      </c>
      <c r="E8" s="12"/>
    </row>
    <row r="9" spans="1:6" x14ac:dyDescent="0.25">
      <c r="A9" s="14" t="s">
        <v>10</v>
      </c>
      <c r="B9" s="11"/>
      <c r="C9" s="15">
        <f>528.64*12+600*12</f>
        <v>13543.68</v>
      </c>
      <c r="D9" s="43" t="s">
        <v>47</v>
      </c>
      <c r="E9" s="12"/>
    </row>
    <row r="10" spans="1:6" x14ac:dyDescent="0.25">
      <c r="A10" s="16" t="s">
        <v>102</v>
      </c>
      <c r="B10" s="17"/>
      <c r="C10" s="12">
        <f>C5+C8-C9</f>
        <v>1030158.46</v>
      </c>
      <c r="D10" s="43" t="s">
        <v>47</v>
      </c>
      <c r="E10" s="15"/>
    </row>
    <row r="11" spans="1:6" x14ac:dyDescent="0.25">
      <c r="A11" s="56" t="s">
        <v>11</v>
      </c>
      <c r="B11" s="56"/>
      <c r="C11" s="56"/>
      <c r="D11" s="56"/>
      <c r="E11" s="56"/>
    </row>
    <row r="12" spans="1:6" ht="29.25" thickBot="1" x14ac:dyDescent="0.3">
      <c r="A12" s="1" t="s">
        <v>13</v>
      </c>
      <c r="B12" s="18" t="e">
        <f>#REF!</f>
        <v>#REF!</v>
      </c>
      <c r="C12" s="19">
        <f>C13+C14</f>
        <v>161238.6</v>
      </c>
      <c r="D12" s="20"/>
      <c r="E12" s="21"/>
      <c r="F12" s="22"/>
    </row>
    <row r="13" spans="1:6" s="40" customFormat="1" ht="15.75" thickBot="1" x14ac:dyDescent="0.3">
      <c r="A13" s="44" t="s">
        <v>87</v>
      </c>
      <c r="B13" s="44"/>
      <c r="C13" s="45">
        <v>78921</v>
      </c>
      <c r="D13" s="44" t="s">
        <v>5</v>
      </c>
      <c r="E13" s="45">
        <v>19980</v>
      </c>
    </row>
    <row r="14" spans="1:6" s="40" customFormat="1" ht="15.75" thickBot="1" x14ac:dyDescent="0.3">
      <c r="A14" s="44" t="s">
        <v>88</v>
      </c>
      <c r="B14" s="44"/>
      <c r="C14" s="45">
        <v>82317.600000000006</v>
      </c>
      <c r="D14" s="44" t="s">
        <v>4</v>
      </c>
      <c r="E14" s="45">
        <v>19980</v>
      </c>
    </row>
    <row r="15" spans="1:6" ht="29.25" thickBot="1" x14ac:dyDescent="0.3">
      <c r="A15" s="1" t="s">
        <v>14</v>
      </c>
      <c r="B15" s="18" t="e">
        <f>#REF!</f>
        <v>#REF!</v>
      </c>
      <c r="C15" s="19">
        <f>C16+C17</f>
        <v>66874.460000000006</v>
      </c>
      <c r="D15" s="20"/>
      <c r="E15" s="21"/>
    </row>
    <row r="16" spans="1:6" s="40" customFormat="1" ht="15.75" thickBot="1" x14ac:dyDescent="0.3">
      <c r="A16" s="44" t="s">
        <v>82</v>
      </c>
      <c r="B16" s="44"/>
      <c r="C16" s="45">
        <v>29020.95</v>
      </c>
      <c r="D16" s="44" t="s">
        <v>4</v>
      </c>
      <c r="E16" s="45">
        <v>17482.5</v>
      </c>
    </row>
    <row r="17" spans="1:7" s="40" customFormat="1" ht="15.75" thickBot="1" x14ac:dyDescent="0.3">
      <c r="A17" s="44" t="s">
        <v>83</v>
      </c>
      <c r="B17" s="44"/>
      <c r="C17" s="45">
        <v>37853.51</v>
      </c>
      <c r="D17" s="44" t="s">
        <v>4</v>
      </c>
      <c r="E17" s="45">
        <v>19922.900000000001</v>
      </c>
    </row>
    <row r="18" spans="1:7" ht="29.25" thickBot="1" x14ac:dyDescent="0.3">
      <c r="A18" s="1" t="s">
        <v>15</v>
      </c>
      <c r="B18" s="24" t="e">
        <f>#REF!+#REF!</f>
        <v>#REF!</v>
      </c>
      <c r="C18" s="19">
        <f>C19+C20</f>
        <v>8536.44</v>
      </c>
      <c r="D18" s="25"/>
      <c r="E18" s="21"/>
    </row>
    <row r="19" spans="1:7" s="40" customFormat="1" ht="15.75" thickBot="1" x14ac:dyDescent="0.3">
      <c r="A19" s="44" t="s">
        <v>55</v>
      </c>
      <c r="B19" s="44"/>
      <c r="C19" s="45">
        <v>8536.44</v>
      </c>
      <c r="D19" s="44" t="s">
        <v>12</v>
      </c>
      <c r="E19" s="45">
        <v>132</v>
      </c>
    </row>
    <row r="20" spans="1:7" s="40" customFormat="1" ht="15.75" thickBot="1" x14ac:dyDescent="0.3">
      <c r="A20" s="42"/>
      <c r="B20" s="42"/>
      <c r="C20" s="42"/>
      <c r="D20" s="42"/>
      <c r="E20" s="42"/>
    </row>
    <row r="21" spans="1:7" ht="43.5" thickBot="1" x14ac:dyDescent="0.3">
      <c r="A21" s="1" t="s">
        <v>16</v>
      </c>
      <c r="B21" s="18"/>
      <c r="C21" s="19">
        <f>SUM(C22:C27)</f>
        <v>22577.4</v>
      </c>
      <c r="D21" s="20"/>
      <c r="E21" s="21"/>
    </row>
    <row r="22" spans="1:7" s="40" customFormat="1" ht="15.75" thickBot="1" x14ac:dyDescent="0.3">
      <c r="A22" s="44" t="s">
        <v>56</v>
      </c>
      <c r="B22" s="44"/>
      <c r="C22" s="45">
        <v>1998</v>
      </c>
      <c r="D22" s="44" t="s">
        <v>4</v>
      </c>
      <c r="E22" s="45">
        <v>19980</v>
      </c>
    </row>
    <row r="23" spans="1:7" s="40" customFormat="1" ht="15.75" thickBot="1" x14ac:dyDescent="0.3">
      <c r="A23" s="44" t="s">
        <v>57</v>
      </c>
      <c r="B23" s="44"/>
      <c r="C23" s="45">
        <v>1798.2</v>
      </c>
      <c r="D23" s="44" t="s">
        <v>4</v>
      </c>
      <c r="E23" s="45">
        <v>19980</v>
      </c>
    </row>
    <row r="24" spans="1:7" s="40" customFormat="1" ht="15.75" thickBot="1" x14ac:dyDescent="0.3">
      <c r="A24" s="44" t="s">
        <v>93</v>
      </c>
      <c r="B24" s="44"/>
      <c r="C24" s="45">
        <v>1798.2</v>
      </c>
      <c r="D24" s="44" t="s">
        <v>4</v>
      </c>
      <c r="E24" s="45">
        <v>19980</v>
      </c>
    </row>
    <row r="25" spans="1:7" s="40" customFormat="1" ht="15.75" thickBot="1" x14ac:dyDescent="0.3">
      <c r="A25" s="44" t="s">
        <v>94</v>
      </c>
      <c r="B25" s="44"/>
      <c r="C25" s="45">
        <v>1798.2</v>
      </c>
      <c r="D25" s="44" t="s">
        <v>4</v>
      </c>
      <c r="E25" s="45">
        <v>19980</v>
      </c>
    </row>
    <row r="26" spans="1:7" s="40" customFormat="1" ht="15.75" thickBot="1" x14ac:dyDescent="0.3">
      <c r="A26" s="44" t="s">
        <v>95</v>
      </c>
      <c r="B26" s="44"/>
      <c r="C26" s="45">
        <v>7592.4</v>
      </c>
      <c r="D26" s="44" t="s">
        <v>4</v>
      </c>
      <c r="E26" s="45">
        <v>19980</v>
      </c>
    </row>
    <row r="27" spans="1:7" s="40" customFormat="1" ht="15.75" thickBot="1" x14ac:dyDescent="0.3">
      <c r="A27" s="44" t="s">
        <v>96</v>
      </c>
      <c r="B27" s="44"/>
      <c r="C27" s="45">
        <v>7592.4</v>
      </c>
      <c r="D27" s="44" t="s">
        <v>4</v>
      </c>
      <c r="E27" s="45">
        <v>19980</v>
      </c>
    </row>
    <row r="28" spans="1:7" ht="43.5" outlineLevel="1" thickBot="1" x14ac:dyDescent="0.3">
      <c r="A28" s="1" t="s">
        <v>17</v>
      </c>
      <c r="B28" s="26"/>
      <c r="C28" s="19">
        <f>SUM(C29:C40)</f>
        <v>17876.153333333328</v>
      </c>
      <c r="D28" s="26"/>
      <c r="E28" s="26"/>
      <c r="F28" s="22"/>
      <c r="G28" s="22"/>
    </row>
    <row r="29" spans="1:7" s="40" customFormat="1" ht="15.75" thickBot="1" x14ac:dyDescent="0.3">
      <c r="A29" s="44" t="s">
        <v>69</v>
      </c>
      <c r="B29" s="44"/>
      <c r="C29" s="45">
        <v>138.99</v>
      </c>
      <c r="D29" s="44" t="s">
        <v>43</v>
      </c>
      <c r="E29" s="45">
        <v>1</v>
      </c>
    </row>
    <row r="30" spans="1:7" s="40" customFormat="1" ht="15.75" thickBot="1" x14ac:dyDescent="0.3">
      <c r="A30" s="44" t="s">
        <v>70</v>
      </c>
      <c r="B30" s="44"/>
      <c r="C30" s="45">
        <v>4821.4799999999996</v>
      </c>
      <c r="D30" s="44" t="s">
        <v>43</v>
      </c>
      <c r="E30" s="45">
        <v>1</v>
      </c>
    </row>
    <row r="31" spans="1:7" s="40" customFormat="1" ht="15.75" thickBot="1" x14ac:dyDescent="0.3">
      <c r="A31" s="44" t="s">
        <v>71</v>
      </c>
      <c r="B31" s="44"/>
      <c r="C31" s="45">
        <v>866.33</v>
      </c>
      <c r="D31" s="44" t="s">
        <v>4</v>
      </c>
      <c r="E31" s="45">
        <v>1</v>
      </c>
    </row>
    <row r="32" spans="1:7" s="40" customFormat="1" ht="15.75" thickBot="1" x14ac:dyDescent="0.3">
      <c r="A32" s="44" t="s">
        <v>63</v>
      </c>
      <c r="B32" s="44"/>
      <c r="C32" s="45">
        <v>502.14</v>
      </c>
      <c r="D32" s="44" t="s">
        <v>4</v>
      </c>
      <c r="E32" s="45">
        <v>6</v>
      </c>
    </row>
    <row r="33" spans="1:6" s="40" customFormat="1" ht="15.75" thickBot="1" x14ac:dyDescent="0.3">
      <c r="A33" s="44" t="s">
        <v>77</v>
      </c>
      <c r="B33" s="44"/>
      <c r="C33" s="45">
        <v>508.75</v>
      </c>
      <c r="D33" s="44" t="s">
        <v>43</v>
      </c>
      <c r="E33" s="45">
        <v>1</v>
      </c>
    </row>
    <row r="34" spans="1:6" s="40" customFormat="1" ht="15.75" thickBot="1" x14ac:dyDescent="0.3">
      <c r="A34" s="44" t="s">
        <v>89</v>
      </c>
      <c r="B34" s="44"/>
      <c r="C34" s="45">
        <v>240.9</v>
      </c>
      <c r="D34" s="44" t="s">
        <v>43</v>
      </c>
      <c r="E34" s="45">
        <v>1</v>
      </c>
    </row>
    <row r="35" spans="1:6" s="40" customFormat="1" ht="15.75" thickBot="1" x14ac:dyDescent="0.3">
      <c r="A35" s="44" t="s">
        <v>90</v>
      </c>
      <c r="B35" s="44"/>
      <c r="C35" s="45">
        <v>1032.8499999999999</v>
      </c>
      <c r="D35" s="44" t="s">
        <v>91</v>
      </c>
      <c r="E35" s="45">
        <v>1</v>
      </c>
    </row>
    <row r="36" spans="1:6" s="40" customFormat="1" ht="15.75" thickBot="1" x14ac:dyDescent="0.3">
      <c r="A36" s="44" t="s">
        <v>90</v>
      </c>
      <c r="B36" s="44"/>
      <c r="C36" s="45">
        <v>4131.3999999999996</v>
      </c>
      <c r="D36" s="44" t="s">
        <v>91</v>
      </c>
      <c r="E36" s="45">
        <v>4</v>
      </c>
    </row>
    <row r="37" spans="1:6" s="40" customFormat="1" ht="15.75" thickBot="1" x14ac:dyDescent="0.3">
      <c r="A37" s="44" t="s">
        <v>92</v>
      </c>
      <c r="B37" s="44"/>
      <c r="C37" s="45">
        <v>1307.9100000000001</v>
      </c>
      <c r="D37" s="44" t="s">
        <v>43</v>
      </c>
      <c r="E37" s="45">
        <v>3</v>
      </c>
    </row>
    <row r="38" spans="1:6" s="40" customFormat="1" ht="15.75" thickBot="1" x14ac:dyDescent="0.3">
      <c r="A38" s="44" t="s">
        <v>51</v>
      </c>
      <c r="B38" s="44"/>
      <c r="C38" s="45">
        <v>491.38</v>
      </c>
      <c r="D38" s="44" t="s">
        <v>43</v>
      </c>
      <c r="E38" s="45">
        <v>1</v>
      </c>
    </row>
    <row r="39" spans="1:6" s="40" customFormat="1" ht="15.75" thickBot="1" x14ac:dyDescent="0.3">
      <c r="A39" s="44" t="s">
        <v>108</v>
      </c>
      <c r="B39" s="44"/>
      <c r="C39" s="45">
        <f>3883/1.2</f>
        <v>3235.8333333333335</v>
      </c>
      <c r="D39" s="44" t="s">
        <v>109</v>
      </c>
      <c r="E39" s="45">
        <v>1</v>
      </c>
    </row>
    <row r="40" spans="1:6" s="40" customFormat="1" ht="21.75" customHeight="1" thickBot="1" x14ac:dyDescent="0.3">
      <c r="A40" s="44" t="s">
        <v>52</v>
      </c>
      <c r="B40" s="44"/>
      <c r="C40" s="45">
        <v>598.19000000000005</v>
      </c>
      <c r="D40" s="44" t="s">
        <v>53</v>
      </c>
      <c r="E40" s="45">
        <v>1</v>
      </c>
    </row>
    <row r="41" spans="1:6" ht="57.75" thickBot="1" x14ac:dyDescent="0.3">
      <c r="A41" s="1" t="s">
        <v>18</v>
      </c>
      <c r="B41" s="18" t="e">
        <f>SUM(#REF!)</f>
        <v>#REF!</v>
      </c>
      <c r="C41" s="19">
        <f>SUM(C42:C59)</f>
        <v>89674.749999999985</v>
      </c>
      <c r="D41" s="20"/>
      <c r="E41" s="21"/>
      <c r="F41" s="27"/>
    </row>
    <row r="42" spans="1:6" s="40" customFormat="1" ht="15.75" thickBot="1" x14ac:dyDescent="0.3">
      <c r="A42" s="44" t="s">
        <v>44</v>
      </c>
      <c r="B42" s="44"/>
      <c r="C42" s="45">
        <v>2670.01</v>
      </c>
      <c r="D42" s="44" t="s">
        <v>30</v>
      </c>
      <c r="E42" s="45">
        <v>7</v>
      </c>
    </row>
    <row r="43" spans="1:6" s="40" customFormat="1" ht="15.75" thickBot="1" x14ac:dyDescent="0.3">
      <c r="A43" s="44" t="s">
        <v>66</v>
      </c>
      <c r="B43" s="44"/>
      <c r="C43" s="45">
        <v>1117.43</v>
      </c>
      <c r="D43" s="44" t="s">
        <v>43</v>
      </c>
      <c r="E43" s="45">
        <v>1</v>
      </c>
    </row>
    <row r="44" spans="1:6" s="40" customFormat="1" ht="15.75" thickBot="1" x14ac:dyDescent="0.3">
      <c r="A44" s="44" t="s">
        <v>31</v>
      </c>
      <c r="B44" s="44"/>
      <c r="C44" s="45">
        <v>1672.32</v>
      </c>
      <c r="D44" s="44" t="s">
        <v>5</v>
      </c>
      <c r="E44" s="45">
        <v>12</v>
      </c>
    </row>
    <row r="45" spans="1:6" s="40" customFormat="1" ht="15.75" thickBot="1" x14ac:dyDescent="0.3">
      <c r="A45" s="44" t="s">
        <v>67</v>
      </c>
      <c r="B45" s="44"/>
      <c r="C45" s="45">
        <v>66.45</v>
      </c>
      <c r="D45" s="44" t="s">
        <v>68</v>
      </c>
      <c r="E45" s="45">
        <v>0.1</v>
      </c>
    </row>
    <row r="46" spans="1:6" s="40" customFormat="1" ht="15.75" thickBot="1" x14ac:dyDescent="0.3">
      <c r="A46" s="44" t="s">
        <v>72</v>
      </c>
      <c r="B46" s="44"/>
      <c r="C46" s="45">
        <v>1635.84</v>
      </c>
      <c r="D46" s="44" t="s">
        <v>73</v>
      </c>
      <c r="E46" s="45">
        <v>1</v>
      </c>
    </row>
    <row r="47" spans="1:6" s="40" customFormat="1" ht="15.75" thickBot="1" x14ac:dyDescent="0.3">
      <c r="A47" s="44" t="s">
        <v>74</v>
      </c>
      <c r="B47" s="44"/>
      <c r="C47" s="45">
        <v>2267.85</v>
      </c>
      <c r="D47" s="44" t="s">
        <v>43</v>
      </c>
      <c r="E47" s="45">
        <v>3</v>
      </c>
    </row>
    <row r="48" spans="1:6" s="40" customFormat="1" ht="15.75" thickBot="1" x14ac:dyDescent="0.3">
      <c r="A48" s="44" t="s">
        <v>75</v>
      </c>
      <c r="B48" s="44"/>
      <c r="C48" s="45">
        <v>1083.27</v>
      </c>
      <c r="D48" s="44" t="s">
        <v>43</v>
      </c>
      <c r="E48" s="45">
        <v>1</v>
      </c>
    </row>
    <row r="49" spans="1:5" s="40" customFormat="1" ht="15.75" thickBot="1" x14ac:dyDescent="0.3">
      <c r="A49" s="44" t="s">
        <v>76</v>
      </c>
      <c r="B49" s="44"/>
      <c r="C49" s="45">
        <v>3607.3</v>
      </c>
      <c r="D49" s="44" t="s">
        <v>43</v>
      </c>
      <c r="E49" s="45">
        <v>1</v>
      </c>
    </row>
    <row r="50" spans="1:5" s="40" customFormat="1" ht="15.75" thickBot="1" x14ac:dyDescent="0.3">
      <c r="A50" s="44" t="s">
        <v>45</v>
      </c>
      <c r="B50" s="44"/>
      <c r="C50" s="45">
        <v>9350.4</v>
      </c>
      <c r="D50" s="44" t="s">
        <v>43</v>
      </c>
      <c r="E50" s="45">
        <v>2</v>
      </c>
    </row>
    <row r="51" spans="1:5" s="40" customFormat="1" ht="15.75" thickBot="1" x14ac:dyDescent="0.3">
      <c r="A51" s="44" t="s">
        <v>23</v>
      </c>
      <c r="B51" s="44"/>
      <c r="C51" s="45">
        <v>8093.6</v>
      </c>
      <c r="D51" s="44" t="s">
        <v>24</v>
      </c>
      <c r="E51" s="45">
        <v>10</v>
      </c>
    </row>
    <row r="52" spans="1:5" s="40" customFormat="1" ht="15.75" thickBot="1" x14ac:dyDescent="0.3">
      <c r="A52" s="44" t="s">
        <v>60</v>
      </c>
      <c r="B52" s="44"/>
      <c r="C52" s="45">
        <v>2874.18</v>
      </c>
      <c r="D52" s="44" t="s">
        <v>43</v>
      </c>
      <c r="E52" s="45">
        <v>3</v>
      </c>
    </row>
    <row r="53" spans="1:5" s="40" customFormat="1" ht="15.75" thickBot="1" x14ac:dyDescent="0.3">
      <c r="A53" s="44" t="s">
        <v>61</v>
      </c>
      <c r="B53" s="44"/>
      <c r="C53" s="45">
        <v>39066.660000000003</v>
      </c>
      <c r="D53" s="44" t="s">
        <v>62</v>
      </c>
      <c r="E53" s="45">
        <v>1</v>
      </c>
    </row>
    <row r="54" spans="1:5" s="40" customFormat="1" ht="15.75" thickBot="1" x14ac:dyDescent="0.3">
      <c r="A54" s="44" t="s">
        <v>86</v>
      </c>
      <c r="B54" s="44"/>
      <c r="C54" s="45">
        <v>725.48</v>
      </c>
      <c r="D54" s="44" t="s">
        <v>24</v>
      </c>
      <c r="E54" s="45">
        <v>1</v>
      </c>
    </row>
    <row r="55" spans="1:5" s="40" customFormat="1" ht="15.75" thickBot="1" x14ac:dyDescent="0.3">
      <c r="A55" s="44" t="s">
        <v>25</v>
      </c>
      <c r="B55" s="44"/>
      <c r="C55" s="45">
        <v>171.34</v>
      </c>
      <c r="D55" s="44" t="s">
        <v>43</v>
      </c>
      <c r="E55" s="45">
        <v>1</v>
      </c>
    </row>
    <row r="56" spans="1:5" s="40" customFormat="1" ht="15.75" thickBot="1" x14ac:dyDescent="0.3">
      <c r="A56" s="44" t="s">
        <v>46</v>
      </c>
      <c r="B56" s="44"/>
      <c r="C56" s="45">
        <v>1492.34</v>
      </c>
      <c r="D56" s="44" t="s">
        <v>43</v>
      </c>
      <c r="E56" s="45">
        <v>1</v>
      </c>
    </row>
    <row r="57" spans="1:5" s="40" customFormat="1" ht="15.75" thickBot="1" x14ac:dyDescent="0.3">
      <c r="A57" s="44" t="s">
        <v>97</v>
      </c>
      <c r="B57" s="44"/>
      <c r="C57" s="45">
        <v>3300</v>
      </c>
      <c r="D57" s="44" t="s">
        <v>5</v>
      </c>
      <c r="E57" s="45">
        <v>2</v>
      </c>
    </row>
    <row r="58" spans="1:5" s="40" customFormat="1" ht="15.75" thickBot="1" x14ac:dyDescent="0.3">
      <c r="A58" s="44" t="s">
        <v>54</v>
      </c>
      <c r="B58" s="44"/>
      <c r="C58" s="45">
        <v>1405.88</v>
      </c>
      <c r="D58" s="44" t="s">
        <v>43</v>
      </c>
      <c r="E58" s="45">
        <v>1</v>
      </c>
    </row>
    <row r="59" spans="1:5" s="40" customFormat="1" ht="15.75" thickBot="1" x14ac:dyDescent="0.3">
      <c r="A59" s="44" t="s">
        <v>33</v>
      </c>
      <c r="B59" s="44"/>
      <c r="C59" s="45">
        <v>9074.4</v>
      </c>
      <c r="D59" s="44" t="s">
        <v>32</v>
      </c>
      <c r="E59" s="45">
        <v>16</v>
      </c>
    </row>
    <row r="60" spans="1:5" s="6" customFormat="1" ht="28.5" x14ac:dyDescent="0.25">
      <c r="A60" s="1" t="s">
        <v>37</v>
      </c>
      <c r="B60" s="2" t="e">
        <f>#REF!+#REF!</f>
        <v>#REF!</v>
      </c>
      <c r="C60" s="3">
        <v>0</v>
      </c>
      <c r="D60" s="4"/>
      <c r="E60" s="5"/>
    </row>
    <row r="61" spans="1:5" s="6" customFormat="1" ht="28.5" x14ac:dyDescent="0.25">
      <c r="A61" s="1" t="s">
        <v>38</v>
      </c>
      <c r="B61" s="2" t="e">
        <f>SUM(#REF!)</f>
        <v>#REF!</v>
      </c>
      <c r="C61" s="3">
        <v>0</v>
      </c>
      <c r="D61" s="4"/>
      <c r="E61" s="5"/>
    </row>
    <row r="62" spans="1:5" s="6" customFormat="1" ht="28.5" x14ac:dyDescent="0.25">
      <c r="A62" s="1" t="s">
        <v>39</v>
      </c>
      <c r="B62" s="2" t="e">
        <f>#REF!</f>
        <v>#REF!</v>
      </c>
      <c r="C62" s="3">
        <v>0</v>
      </c>
      <c r="D62" s="4"/>
      <c r="E62" s="5"/>
    </row>
    <row r="63" spans="1:5" s="6" customFormat="1" ht="29.25" thickBot="1" x14ac:dyDescent="0.3">
      <c r="A63" s="1" t="s">
        <v>40</v>
      </c>
      <c r="B63" s="2" t="e">
        <f>#REF!+#REF!</f>
        <v>#REF!</v>
      </c>
      <c r="C63" s="3">
        <f>C64</f>
        <v>0</v>
      </c>
      <c r="D63" s="4"/>
      <c r="E63" s="5"/>
    </row>
    <row r="64" spans="1:5" s="40" customFormat="1" ht="15.75" thickBot="1" x14ac:dyDescent="0.3">
      <c r="A64" s="42"/>
      <c r="B64" s="42"/>
      <c r="C64" s="42"/>
      <c r="D64" s="42"/>
      <c r="E64" s="42"/>
    </row>
    <row r="65" spans="1:5" s="6" customFormat="1" ht="29.25" outlineLevel="2" thickBot="1" x14ac:dyDescent="0.3">
      <c r="A65" s="28" t="s">
        <v>28</v>
      </c>
      <c r="B65" s="29">
        <v>9812.4500000000007</v>
      </c>
      <c r="C65" s="30">
        <f>C66+C67</f>
        <v>9590.4</v>
      </c>
      <c r="D65" s="31"/>
      <c r="E65" s="32"/>
    </row>
    <row r="66" spans="1:5" s="40" customFormat="1" ht="15.75" thickBot="1" x14ac:dyDescent="0.3">
      <c r="A66" s="44" t="s">
        <v>80</v>
      </c>
      <c r="B66" s="44"/>
      <c r="C66" s="45">
        <v>4595.3999999999996</v>
      </c>
      <c r="D66" s="44" t="s">
        <v>4</v>
      </c>
      <c r="E66" s="45">
        <v>19980</v>
      </c>
    </row>
    <row r="67" spans="1:5" s="40" customFormat="1" ht="15.75" thickBot="1" x14ac:dyDescent="0.3">
      <c r="A67" s="44" t="s">
        <v>81</v>
      </c>
      <c r="B67" s="44"/>
      <c r="C67" s="45">
        <v>4995</v>
      </c>
      <c r="D67" s="44" t="s">
        <v>4</v>
      </c>
      <c r="E67" s="45">
        <v>19980</v>
      </c>
    </row>
    <row r="68" spans="1:5" ht="29.25" thickBot="1" x14ac:dyDescent="0.3">
      <c r="A68" s="1" t="s">
        <v>19</v>
      </c>
      <c r="B68" s="18" t="e">
        <f>#REF!+#REF!</f>
        <v>#REF!</v>
      </c>
      <c r="C68" s="19">
        <f>C69+C70</f>
        <v>37162.800000000003</v>
      </c>
      <c r="D68" s="20"/>
      <c r="E68" s="21"/>
    </row>
    <row r="69" spans="1:5" s="40" customFormat="1" ht="15.75" thickBot="1" x14ac:dyDescent="0.3">
      <c r="A69" s="44" t="s">
        <v>78</v>
      </c>
      <c r="B69" s="44"/>
      <c r="C69" s="45">
        <v>17982</v>
      </c>
      <c r="D69" s="44" t="s">
        <v>5</v>
      </c>
      <c r="E69" s="45">
        <v>19980</v>
      </c>
    </row>
    <row r="70" spans="1:5" s="40" customFormat="1" ht="15.75" thickBot="1" x14ac:dyDescent="0.3">
      <c r="A70" s="44" t="s">
        <v>79</v>
      </c>
      <c r="B70" s="44"/>
      <c r="C70" s="45">
        <v>19180.8</v>
      </c>
      <c r="D70" s="44" t="s">
        <v>4</v>
      </c>
      <c r="E70" s="45">
        <v>19980</v>
      </c>
    </row>
    <row r="71" spans="1:5" ht="43.5" thickBot="1" x14ac:dyDescent="0.3">
      <c r="A71" s="1" t="s">
        <v>20</v>
      </c>
      <c r="B71" s="18" t="e">
        <f>#REF!</f>
        <v>#REF!</v>
      </c>
      <c r="C71" s="19">
        <f>C72+C73</f>
        <v>4618.25</v>
      </c>
      <c r="D71" s="20"/>
      <c r="E71" s="21"/>
    </row>
    <row r="72" spans="1:5" s="40" customFormat="1" ht="15.75" thickBot="1" x14ac:dyDescent="0.3">
      <c r="A72" s="44" t="s">
        <v>58</v>
      </c>
      <c r="B72" s="44"/>
      <c r="C72" s="45">
        <v>2693.21</v>
      </c>
      <c r="D72" s="44" t="s">
        <v>4</v>
      </c>
      <c r="E72" s="45">
        <v>925.5</v>
      </c>
    </row>
    <row r="73" spans="1:5" s="40" customFormat="1" ht="15.75" thickBot="1" x14ac:dyDescent="0.3">
      <c r="A73" s="44" t="s">
        <v>59</v>
      </c>
      <c r="B73" s="44"/>
      <c r="C73" s="45">
        <v>1925.04</v>
      </c>
      <c r="D73" s="44" t="s">
        <v>4</v>
      </c>
      <c r="E73" s="45">
        <v>925.5</v>
      </c>
    </row>
    <row r="74" spans="1:5" ht="57.75" thickBot="1" x14ac:dyDescent="0.3">
      <c r="A74" s="1" t="s">
        <v>21</v>
      </c>
      <c r="B74" s="18" t="e">
        <f>SUM(#REF!)</f>
        <v>#REF!</v>
      </c>
      <c r="C74" s="19">
        <f>SUM(C75:C79)</f>
        <v>88430.450000000012</v>
      </c>
      <c r="D74" s="20"/>
      <c r="E74" s="21"/>
    </row>
    <row r="75" spans="1:5" s="40" customFormat="1" ht="15.75" thickBot="1" x14ac:dyDescent="0.3">
      <c r="A75" s="44" t="s">
        <v>84</v>
      </c>
      <c r="B75" s="44"/>
      <c r="C75" s="45">
        <v>45959.8</v>
      </c>
      <c r="D75" s="44" t="s">
        <v>4</v>
      </c>
      <c r="E75" s="45">
        <v>18759.099999999999</v>
      </c>
    </row>
    <row r="76" spans="1:5" s="40" customFormat="1" ht="15.75" thickBot="1" x14ac:dyDescent="0.3">
      <c r="A76" s="44" t="s">
        <v>85</v>
      </c>
      <c r="B76" s="44"/>
      <c r="C76" s="45">
        <v>41091.33</v>
      </c>
      <c r="D76" s="44" t="s">
        <v>4</v>
      </c>
      <c r="E76" s="45">
        <v>14942.3</v>
      </c>
    </row>
    <row r="77" spans="1:5" s="40" customFormat="1" ht="15.75" thickBot="1" x14ac:dyDescent="0.3">
      <c r="A77" s="44" t="s">
        <v>64</v>
      </c>
      <c r="B77" s="44"/>
      <c r="C77" s="45">
        <v>339.66</v>
      </c>
      <c r="D77" s="44" t="s">
        <v>4</v>
      </c>
      <c r="E77" s="45">
        <v>19980</v>
      </c>
    </row>
    <row r="78" spans="1:5" s="40" customFormat="1" x14ac:dyDescent="0.25">
      <c r="A78" s="51" t="s">
        <v>65</v>
      </c>
      <c r="B78" s="51"/>
      <c r="C78" s="52">
        <v>339.66</v>
      </c>
      <c r="D78" s="51" t="s">
        <v>4</v>
      </c>
      <c r="E78" s="52">
        <v>19980</v>
      </c>
    </row>
    <row r="79" spans="1:5" s="40" customFormat="1" x14ac:dyDescent="0.25">
      <c r="A79" s="53" t="s">
        <v>107</v>
      </c>
      <c r="B79" s="53"/>
      <c r="C79" s="54">
        <f>70*E79</f>
        <v>700</v>
      </c>
      <c r="D79" s="53" t="s">
        <v>43</v>
      </c>
      <c r="E79" s="54">
        <v>10</v>
      </c>
    </row>
    <row r="80" spans="1:5" x14ac:dyDescent="0.25">
      <c r="A80" s="1" t="s">
        <v>22</v>
      </c>
      <c r="B80" s="18">
        <f>B81</f>
        <v>3559.3220338983051</v>
      </c>
      <c r="C80" s="19">
        <f>C81+C82</f>
        <v>36361.259999999995</v>
      </c>
      <c r="D80" s="20"/>
      <c r="E80" s="21"/>
    </row>
    <row r="81" spans="1:6" ht="45" x14ac:dyDescent="0.25">
      <c r="A81" s="33" t="s">
        <v>42</v>
      </c>
      <c r="B81" s="24">
        <f>C81/1.18</f>
        <v>3559.3220338983051</v>
      </c>
      <c r="C81" s="34">
        <f>E81*12*5</f>
        <v>4200</v>
      </c>
      <c r="D81" s="25" t="s">
        <v>6</v>
      </c>
      <c r="E81" s="25">
        <v>70</v>
      </c>
    </row>
    <row r="82" spans="1:6" x14ac:dyDescent="0.25">
      <c r="A82" s="23" t="s">
        <v>29</v>
      </c>
      <c r="B82" s="24"/>
      <c r="C82" s="34">
        <v>32161.26</v>
      </c>
      <c r="D82" s="25" t="s">
        <v>47</v>
      </c>
      <c r="E82" s="25"/>
    </row>
    <row r="83" spans="1:6" x14ac:dyDescent="0.25">
      <c r="A83" s="1" t="s">
        <v>103</v>
      </c>
      <c r="B83" s="35" t="e">
        <f>B12+B15+B18+#REF!+B41+#REF!+#REF!+#REF!+#REF!+#REF!+B68+B71+B74+B80</f>
        <v>#REF!</v>
      </c>
      <c r="C83" s="19">
        <f>C12+C15+C18+C21+C28+C41+C68+C71+C74+C65+C63+C62+C61+C60</f>
        <v>506579.70333333337</v>
      </c>
      <c r="D83" s="25" t="s">
        <v>47</v>
      </c>
      <c r="E83" s="21"/>
      <c r="F83" s="22"/>
    </row>
    <row r="84" spans="1:6" ht="16.5" customHeight="1" x14ac:dyDescent="0.25">
      <c r="A84" s="1" t="s">
        <v>104</v>
      </c>
      <c r="B84" s="36"/>
      <c r="C84" s="19">
        <f>(C83*1.2)+C80</f>
        <v>644256.90399999998</v>
      </c>
      <c r="D84" s="25" t="s">
        <v>47</v>
      </c>
      <c r="E84" s="21"/>
    </row>
    <row r="85" spans="1:6" x14ac:dyDescent="0.25">
      <c r="A85" s="1" t="s">
        <v>105</v>
      </c>
      <c r="B85" s="36"/>
      <c r="C85" s="19">
        <f>C5+C8-C84</f>
        <v>399445.23600000003</v>
      </c>
      <c r="D85" s="25" t="s">
        <v>47</v>
      </c>
      <c r="E85" s="21"/>
    </row>
    <row r="86" spans="1:6" ht="28.5" x14ac:dyDescent="0.25">
      <c r="A86" s="1" t="s">
        <v>106</v>
      </c>
      <c r="B86" s="36"/>
      <c r="C86" s="19">
        <f>C85+C7</f>
        <v>387968.26600000006</v>
      </c>
      <c r="D86" s="25" t="s">
        <v>47</v>
      </c>
      <c r="E86" s="21"/>
    </row>
  </sheetData>
  <mergeCells count="4">
    <mergeCell ref="A1:E1"/>
    <mergeCell ref="A11:E11"/>
    <mergeCell ref="C2:E2"/>
    <mergeCell ref="A4:E4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8"/>
  <sheetViews>
    <sheetView topLeftCell="A28" workbookViewId="0">
      <selection activeCell="C58" sqref="C58"/>
    </sheetView>
  </sheetViews>
  <sheetFormatPr defaultRowHeight="15" x14ac:dyDescent="0.25"/>
  <cols>
    <col min="1" max="1" width="70.5703125" style="40" customWidth="1"/>
    <col min="2" max="2" width="70.5703125" style="40" hidden="1" customWidth="1"/>
    <col min="3" max="3" width="12.5703125" style="40" customWidth="1"/>
    <col min="4" max="4" width="20.5703125" style="40" customWidth="1"/>
    <col min="5" max="5" width="12.5703125" style="40" customWidth="1"/>
    <col min="6" max="16384" width="9.140625" style="40"/>
  </cols>
  <sheetData>
    <row r="2" spans="1:5" x14ac:dyDescent="0.25">
      <c r="A2" s="40" t="s">
        <v>48</v>
      </c>
    </row>
    <row r="3" spans="1:5" x14ac:dyDescent="0.25">
      <c r="A3" s="40" t="s">
        <v>49</v>
      </c>
    </row>
    <row r="4" spans="1:5" ht="15.75" thickBot="1" x14ac:dyDescent="0.3"/>
    <row r="5" spans="1:5" ht="15.75" thickBot="1" x14ac:dyDescent="0.3">
      <c r="A5" s="41" t="s">
        <v>36</v>
      </c>
      <c r="B5" s="41"/>
      <c r="C5" s="41" t="s">
        <v>50</v>
      </c>
      <c r="D5" s="41" t="s">
        <v>35</v>
      </c>
      <c r="E5" s="41" t="s">
        <v>34</v>
      </c>
    </row>
    <row r="6" spans="1:5" s="49" customFormat="1" ht="15.75" thickBot="1" x14ac:dyDescent="0.3">
      <c r="A6" s="47" t="s">
        <v>51</v>
      </c>
      <c r="B6" s="47"/>
      <c r="C6" s="48">
        <v>491.38</v>
      </c>
      <c r="D6" s="47" t="s">
        <v>43</v>
      </c>
      <c r="E6" s="48">
        <v>1</v>
      </c>
    </row>
    <row r="7" spans="1:5" s="49" customFormat="1" ht="15.75" thickBot="1" x14ac:dyDescent="0.3">
      <c r="A7" s="47" t="s">
        <v>52</v>
      </c>
      <c r="B7" s="47"/>
      <c r="C7" s="48">
        <v>598.19000000000005</v>
      </c>
      <c r="D7" s="47" t="s">
        <v>53</v>
      </c>
      <c r="E7" s="48">
        <v>1</v>
      </c>
    </row>
    <row r="8" spans="1:5" s="49" customFormat="1" ht="15.75" thickBot="1" x14ac:dyDescent="0.3">
      <c r="A8" s="47" t="s">
        <v>54</v>
      </c>
      <c r="B8" s="47"/>
      <c r="C8" s="48">
        <v>1405.88</v>
      </c>
      <c r="D8" s="47" t="s">
        <v>43</v>
      </c>
      <c r="E8" s="48">
        <v>1</v>
      </c>
    </row>
    <row r="9" spans="1:5" s="49" customFormat="1" ht="15.75" thickBot="1" x14ac:dyDescent="0.3">
      <c r="A9" s="47" t="s">
        <v>55</v>
      </c>
      <c r="B9" s="47"/>
      <c r="C9" s="48">
        <v>8536.44</v>
      </c>
      <c r="D9" s="47" t="s">
        <v>12</v>
      </c>
      <c r="E9" s="48">
        <v>132</v>
      </c>
    </row>
    <row r="10" spans="1:5" s="49" customFormat="1" ht="15.75" thickBot="1" x14ac:dyDescent="0.3">
      <c r="A10" s="47" t="s">
        <v>33</v>
      </c>
      <c r="B10" s="47"/>
      <c r="C10" s="48">
        <v>9074.4</v>
      </c>
      <c r="D10" s="47" t="s">
        <v>32</v>
      </c>
      <c r="E10" s="48">
        <v>16</v>
      </c>
    </row>
    <row r="11" spans="1:5" s="49" customFormat="1" ht="15.75" thickBot="1" x14ac:dyDescent="0.3">
      <c r="A11" s="47" t="s">
        <v>56</v>
      </c>
      <c r="B11" s="47"/>
      <c r="C11" s="48">
        <v>1998</v>
      </c>
      <c r="D11" s="47" t="s">
        <v>4</v>
      </c>
      <c r="E11" s="48">
        <v>19980</v>
      </c>
    </row>
    <row r="12" spans="1:5" s="49" customFormat="1" ht="15.75" thickBot="1" x14ac:dyDescent="0.3">
      <c r="A12" s="47" t="s">
        <v>57</v>
      </c>
      <c r="B12" s="47"/>
      <c r="C12" s="48">
        <v>1798.2</v>
      </c>
      <c r="D12" s="47" t="s">
        <v>4</v>
      </c>
      <c r="E12" s="48">
        <v>19980</v>
      </c>
    </row>
    <row r="13" spans="1:5" s="49" customFormat="1" ht="15.75" thickBot="1" x14ac:dyDescent="0.3">
      <c r="A13" s="47" t="s">
        <v>58</v>
      </c>
      <c r="B13" s="47"/>
      <c r="C13" s="48">
        <v>2693.21</v>
      </c>
      <c r="D13" s="47" t="s">
        <v>4</v>
      </c>
      <c r="E13" s="48">
        <v>925.5</v>
      </c>
    </row>
    <row r="14" spans="1:5" s="49" customFormat="1" ht="15.75" thickBot="1" x14ac:dyDescent="0.3">
      <c r="A14" s="47" t="s">
        <v>59</v>
      </c>
      <c r="B14" s="47"/>
      <c r="C14" s="48">
        <v>1925.04</v>
      </c>
      <c r="D14" s="47" t="s">
        <v>4</v>
      </c>
      <c r="E14" s="48">
        <v>925.5</v>
      </c>
    </row>
    <row r="15" spans="1:5" s="49" customFormat="1" ht="15.75" thickBot="1" x14ac:dyDescent="0.3">
      <c r="A15" s="47" t="s">
        <v>23</v>
      </c>
      <c r="B15" s="47"/>
      <c r="C15" s="48">
        <v>8093.6</v>
      </c>
      <c r="D15" s="47" t="s">
        <v>24</v>
      </c>
      <c r="E15" s="48">
        <v>10</v>
      </c>
    </row>
    <row r="16" spans="1:5" s="49" customFormat="1" ht="15.75" thickBot="1" x14ac:dyDescent="0.3">
      <c r="A16" s="47" t="s">
        <v>60</v>
      </c>
      <c r="B16" s="47"/>
      <c r="C16" s="48">
        <v>2874.18</v>
      </c>
      <c r="D16" s="47" t="s">
        <v>43</v>
      </c>
      <c r="E16" s="48">
        <v>3</v>
      </c>
    </row>
    <row r="17" spans="1:5" s="49" customFormat="1" ht="15.75" thickBot="1" x14ac:dyDescent="0.3">
      <c r="A17" s="47" t="s">
        <v>61</v>
      </c>
      <c r="B17" s="47"/>
      <c r="C17" s="48">
        <v>39066.660000000003</v>
      </c>
      <c r="D17" s="47" t="s">
        <v>62</v>
      </c>
      <c r="E17" s="48">
        <v>1</v>
      </c>
    </row>
    <row r="18" spans="1:5" s="49" customFormat="1" ht="15.75" thickBot="1" x14ac:dyDescent="0.3">
      <c r="A18" s="47" t="s">
        <v>63</v>
      </c>
      <c r="B18" s="47"/>
      <c r="C18" s="48">
        <v>502.14</v>
      </c>
      <c r="D18" s="47" t="s">
        <v>4</v>
      </c>
      <c r="E18" s="48">
        <v>6</v>
      </c>
    </row>
    <row r="19" spans="1:5" s="49" customFormat="1" ht="15.75" thickBot="1" x14ac:dyDescent="0.3">
      <c r="A19" s="47" t="s">
        <v>64</v>
      </c>
      <c r="B19" s="47"/>
      <c r="C19" s="48">
        <v>339.66</v>
      </c>
      <c r="D19" s="47" t="s">
        <v>4</v>
      </c>
      <c r="E19" s="48">
        <v>19980</v>
      </c>
    </row>
    <row r="20" spans="1:5" s="49" customFormat="1" ht="15.75" thickBot="1" x14ac:dyDescent="0.3">
      <c r="A20" s="47" t="s">
        <v>65</v>
      </c>
      <c r="B20" s="47"/>
      <c r="C20" s="48">
        <v>339.66</v>
      </c>
      <c r="D20" s="47" t="s">
        <v>4</v>
      </c>
      <c r="E20" s="48">
        <v>19980</v>
      </c>
    </row>
    <row r="21" spans="1:5" s="49" customFormat="1" ht="15.75" thickBot="1" x14ac:dyDescent="0.3">
      <c r="A21" s="47" t="s">
        <v>44</v>
      </c>
      <c r="B21" s="47"/>
      <c r="C21" s="48">
        <v>2670.01</v>
      </c>
      <c r="D21" s="47" t="s">
        <v>30</v>
      </c>
      <c r="E21" s="48">
        <v>7</v>
      </c>
    </row>
    <row r="22" spans="1:5" s="49" customFormat="1" ht="15.75" thickBot="1" x14ac:dyDescent="0.3">
      <c r="A22" s="47" t="s">
        <v>66</v>
      </c>
      <c r="B22" s="47"/>
      <c r="C22" s="48">
        <v>1117.43</v>
      </c>
      <c r="D22" s="47" t="s">
        <v>43</v>
      </c>
      <c r="E22" s="48">
        <v>1</v>
      </c>
    </row>
    <row r="23" spans="1:5" s="49" customFormat="1" ht="15.75" thickBot="1" x14ac:dyDescent="0.3">
      <c r="A23" s="47" t="s">
        <v>31</v>
      </c>
      <c r="B23" s="47"/>
      <c r="C23" s="48">
        <v>1672.32</v>
      </c>
      <c r="D23" s="47" t="s">
        <v>5</v>
      </c>
      <c r="E23" s="48">
        <v>12</v>
      </c>
    </row>
    <row r="24" spans="1:5" s="49" customFormat="1" ht="15.75" thickBot="1" x14ac:dyDescent="0.3">
      <c r="A24" s="47" t="s">
        <v>67</v>
      </c>
      <c r="B24" s="47"/>
      <c r="C24" s="48">
        <v>66.45</v>
      </c>
      <c r="D24" s="47" t="s">
        <v>68</v>
      </c>
      <c r="E24" s="48">
        <v>0.1</v>
      </c>
    </row>
    <row r="25" spans="1:5" s="49" customFormat="1" ht="15.75" thickBot="1" x14ac:dyDescent="0.3">
      <c r="A25" s="47" t="s">
        <v>69</v>
      </c>
      <c r="B25" s="47"/>
      <c r="C25" s="48">
        <v>138.99</v>
      </c>
      <c r="D25" s="47" t="s">
        <v>43</v>
      </c>
      <c r="E25" s="48">
        <v>1</v>
      </c>
    </row>
    <row r="26" spans="1:5" s="49" customFormat="1" ht="15.75" thickBot="1" x14ac:dyDescent="0.3">
      <c r="A26" s="47" t="s">
        <v>70</v>
      </c>
      <c r="B26" s="47"/>
      <c r="C26" s="48">
        <v>4821.4799999999996</v>
      </c>
      <c r="D26" s="47" t="s">
        <v>43</v>
      </c>
      <c r="E26" s="48">
        <v>1</v>
      </c>
    </row>
    <row r="27" spans="1:5" s="49" customFormat="1" ht="15.75" thickBot="1" x14ac:dyDescent="0.3">
      <c r="A27" s="47" t="s">
        <v>71</v>
      </c>
      <c r="B27" s="47"/>
      <c r="C27" s="48">
        <v>866.33</v>
      </c>
      <c r="D27" s="47" t="s">
        <v>4</v>
      </c>
      <c r="E27" s="48">
        <v>1</v>
      </c>
    </row>
    <row r="28" spans="1:5" s="49" customFormat="1" ht="15.75" thickBot="1" x14ac:dyDescent="0.3">
      <c r="A28" s="47" t="s">
        <v>72</v>
      </c>
      <c r="B28" s="47"/>
      <c r="C28" s="48">
        <v>1635.84</v>
      </c>
      <c r="D28" s="47" t="s">
        <v>73</v>
      </c>
      <c r="E28" s="48">
        <v>1</v>
      </c>
    </row>
    <row r="29" spans="1:5" s="49" customFormat="1" ht="15.75" thickBot="1" x14ac:dyDescent="0.3">
      <c r="A29" s="47" t="s">
        <v>74</v>
      </c>
      <c r="B29" s="47"/>
      <c r="C29" s="48">
        <v>2267.85</v>
      </c>
      <c r="D29" s="47" t="s">
        <v>43</v>
      </c>
      <c r="E29" s="48">
        <v>3</v>
      </c>
    </row>
    <row r="30" spans="1:5" s="49" customFormat="1" ht="15.75" thickBot="1" x14ac:dyDescent="0.3">
      <c r="A30" s="47" t="s">
        <v>75</v>
      </c>
      <c r="B30" s="47"/>
      <c r="C30" s="48">
        <v>1083.27</v>
      </c>
      <c r="D30" s="47" t="s">
        <v>43</v>
      </c>
      <c r="E30" s="48">
        <v>1</v>
      </c>
    </row>
    <row r="31" spans="1:5" s="49" customFormat="1" ht="15.75" thickBot="1" x14ac:dyDescent="0.3">
      <c r="A31" s="47" t="s">
        <v>76</v>
      </c>
      <c r="B31" s="47"/>
      <c r="C31" s="48">
        <v>3607.3</v>
      </c>
      <c r="D31" s="47" t="s">
        <v>43</v>
      </c>
      <c r="E31" s="48">
        <v>1</v>
      </c>
    </row>
    <row r="32" spans="1:5" s="49" customFormat="1" ht="15.75" thickBot="1" x14ac:dyDescent="0.3">
      <c r="A32" s="47" t="s">
        <v>45</v>
      </c>
      <c r="B32" s="47"/>
      <c r="C32" s="48">
        <v>9350.4</v>
      </c>
      <c r="D32" s="47" t="s">
        <v>43</v>
      </c>
      <c r="E32" s="48">
        <v>2</v>
      </c>
    </row>
    <row r="33" spans="1:5" s="49" customFormat="1" ht="15.75" thickBot="1" x14ac:dyDescent="0.3">
      <c r="A33" s="47" t="s">
        <v>77</v>
      </c>
      <c r="B33" s="47"/>
      <c r="C33" s="48">
        <v>508.75</v>
      </c>
      <c r="D33" s="47" t="s">
        <v>43</v>
      </c>
      <c r="E33" s="48">
        <v>1</v>
      </c>
    </row>
    <row r="34" spans="1:5" s="49" customFormat="1" ht="15.75" thickBot="1" x14ac:dyDescent="0.3">
      <c r="A34" s="47" t="s">
        <v>78</v>
      </c>
      <c r="B34" s="47"/>
      <c r="C34" s="48">
        <v>17982</v>
      </c>
      <c r="D34" s="47" t="s">
        <v>5</v>
      </c>
      <c r="E34" s="48">
        <v>19980</v>
      </c>
    </row>
    <row r="35" spans="1:5" s="49" customFormat="1" ht="15.75" thickBot="1" x14ac:dyDescent="0.3">
      <c r="A35" s="47" t="s">
        <v>79</v>
      </c>
      <c r="B35" s="47"/>
      <c r="C35" s="48">
        <v>19180.8</v>
      </c>
      <c r="D35" s="47" t="s">
        <v>4</v>
      </c>
      <c r="E35" s="48">
        <v>19980</v>
      </c>
    </row>
    <row r="36" spans="1:5" s="49" customFormat="1" ht="15.75" thickBot="1" x14ac:dyDescent="0.3">
      <c r="A36" s="47" t="s">
        <v>80</v>
      </c>
      <c r="B36" s="47"/>
      <c r="C36" s="48">
        <v>4595.3999999999996</v>
      </c>
      <c r="D36" s="47" t="s">
        <v>4</v>
      </c>
      <c r="E36" s="48">
        <v>19980</v>
      </c>
    </row>
    <row r="37" spans="1:5" s="49" customFormat="1" ht="15.75" thickBot="1" x14ac:dyDescent="0.3">
      <c r="A37" s="47" t="s">
        <v>81</v>
      </c>
      <c r="B37" s="47"/>
      <c r="C37" s="48">
        <v>4995</v>
      </c>
      <c r="D37" s="47" t="s">
        <v>4</v>
      </c>
      <c r="E37" s="48">
        <v>19980</v>
      </c>
    </row>
    <row r="38" spans="1:5" s="49" customFormat="1" ht="15.75" thickBot="1" x14ac:dyDescent="0.3">
      <c r="A38" s="47" t="s">
        <v>82</v>
      </c>
      <c r="B38" s="47"/>
      <c r="C38" s="48">
        <v>29020.95</v>
      </c>
      <c r="D38" s="47" t="s">
        <v>4</v>
      </c>
      <c r="E38" s="48">
        <v>17482.5</v>
      </c>
    </row>
    <row r="39" spans="1:5" s="49" customFormat="1" ht="15.75" thickBot="1" x14ac:dyDescent="0.3">
      <c r="A39" s="47" t="s">
        <v>83</v>
      </c>
      <c r="B39" s="47"/>
      <c r="C39" s="48">
        <v>37853.51</v>
      </c>
      <c r="D39" s="47" t="s">
        <v>4</v>
      </c>
      <c r="E39" s="48">
        <v>19922.900000000001</v>
      </c>
    </row>
    <row r="40" spans="1:5" s="49" customFormat="1" ht="15.75" thickBot="1" x14ac:dyDescent="0.3">
      <c r="A40" s="47" t="s">
        <v>84</v>
      </c>
      <c r="B40" s="47"/>
      <c r="C40" s="48">
        <v>45959.8</v>
      </c>
      <c r="D40" s="47" t="s">
        <v>4</v>
      </c>
      <c r="E40" s="48">
        <v>18759.099999999999</v>
      </c>
    </row>
    <row r="41" spans="1:5" s="49" customFormat="1" ht="15.75" thickBot="1" x14ac:dyDescent="0.3">
      <c r="A41" s="47" t="s">
        <v>85</v>
      </c>
      <c r="B41" s="47"/>
      <c r="C41" s="48">
        <v>41091.33</v>
      </c>
      <c r="D41" s="47" t="s">
        <v>4</v>
      </c>
      <c r="E41" s="48">
        <v>14942.3</v>
      </c>
    </row>
    <row r="42" spans="1:5" s="49" customFormat="1" ht="15.75" thickBot="1" x14ac:dyDescent="0.3">
      <c r="A42" s="47" t="s">
        <v>86</v>
      </c>
      <c r="B42" s="47"/>
      <c r="C42" s="48">
        <v>725.48</v>
      </c>
      <c r="D42" s="47" t="s">
        <v>24</v>
      </c>
      <c r="E42" s="48">
        <v>1</v>
      </c>
    </row>
    <row r="43" spans="1:5" s="49" customFormat="1" ht="15.75" thickBot="1" x14ac:dyDescent="0.3">
      <c r="A43" s="47" t="s">
        <v>87</v>
      </c>
      <c r="B43" s="47"/>
      <c r="C43" s="48">
        <v>78921</v>
      </c>
      <c r="D43" s="47" t="s">
        <v>5</v>
      </c>
      <c r="E43" s="48">
        <v>19980</v>
      </c>
    </row>
    <row r="44" spans="1:5" s="49" customFormat="1" ht="15.75" thickBot="1" x14ac:dyDescent="0.3">
      <c r="A44" s="47" t="s">
        <v>88</v>
      </c>
      <c r="B44" s="47"/>
      <c r="C44" s="48">
        <v>82317.600000000006</v>
      </c>
      <c r="D44" s="47" t="s">
        <v>4</v>
      </c>
      <c r="E44" s="48">
        <v>19980</v>
      </c>
    </row>
    <row r="45" spans="1:5" s="49" customFormat="1" ht="15.75" thickBot="1" x14ac:dyDescent="0.3">
      <c r="A45" s="47" t="s">
        <v>89</v>
      </c>
      <c r="B45" s="47"/>
      <c r="C45" s="48">
        <v>240.9</v>
      </c>
      <c r="D45" s="47" t="s">
        <v>43</v>
      </c>
      <c r="E45" s="48">
        <v>1</v>
      </c>
    </row>
    <row r="46" spans="1:5" s="49" customFormat="1" ht="15.75" thickBot="1" x14ac:dyDescent="0.3">
      <c r="A46" s="47" t="s">
        <v>90</v>
      </c>
      <c r="B46" s="47"/>
      <c r="C46" s="48">
        <v>1032.8499999999999</v>
      </c>
      <c r="D46" s="47" t="s">
        <v>91</v>
      </c>
      <c r="E46" s="48">
        <v>1</v>
      </c>
    </row>
    <row r="47" spans="1:5" s="49" customFormat="1" ht="15.75" thickBot="1" x14ac:dyDescent="0.3">
      <c r="A47" s="47" t="s">
        <v>90</v>
      </c>
      <c r="B47" s="47"/>
      <c r="C47" s="48">
        <v>4131.3999999999996</v>
      </c>
      <c r="D47" s="47" t="s">
        <v>91</v>
      </c>
      <c r="E47" s="48">
        <v>4</v>
      </c>
    </row>
    <row r="48" spans="1:5" s="49" customFormat="1" ht="15.75" thickBot="1" x14ac:dyDescent="0.3">
      <c r="A48" s="47" t="s">
        <v>92</v>
      </c>
      <c r="B48" s="47"/>
      <c r="C48" s="48">
        <v>1307.9100000000001</v>
      </c>
      <c r="D48" s="47" t="s">
        <v>43</v>
      </c>
      <c r="E48" s="48">
        <v>3</v>
      </c>
    </row>
    <row r="49" spans="1:5" s="49" customFormat="1" ht="15.75" thickBot="1" x14ac:dyDescent="0.3">
      <c r="A49" s="47" t="s">
        <v>25</v>
      </c>
      <c r="B49" s="47"/>
      <c r="C49" s="48">
        <v>171.34</v>
      </c>
      <c r="D49" s="47" t="s">
        <v>43</v>
      </c>
      <c r="E49" s="48">
        <v>1</v>
      </c>
    </row>
    <row r="50" spans="1:5" s="49" customFormat="1" ht="15.75" thickBot="1" x14ac:dyDescent="0.3">
      <c r="A50" s="47" t="s">
        <v>93</v>
      </c>
      <c r="B50" s="47"/>
      <c r="C50" s="48">
        <v>1798.2</v>
      </c>
      <c r="D50" s="47" t="s">
        <v>4</v>
      </c>
      <c r="E50" s="48">
        <v>19980</v>
      </c>
    </row>
    <row r="51" spans="1:5" s="49" customFormat="1" ht="15.75" thickBot="1" x14ac:dyDescent="0.3">
      <c r="A51" s="47" t="s">
        <v>94</v>
      </c>
      <c r="B51" s="47"/>
      <c r="C51" s="48">
        <v>1798.2</v>
      </c>
      <c r="D51" s="47" t="s">
        <v>4</v>
      </c>
      <c r="E51" s="48">
        <v>19980</v>
      </c>
    </row>
    <row r="52" spans="1:5" s="49" customFormat="1" ht="15.75" thickBot="1" x14ac:dyDescent="0.3">
      <c r="A52" s="47" t="s">
        <v>46</v>
      </c>
      <c r="B52" s="47"/>
      <c r="C52" s="48">
        <v>1492.34</v>
      </c>
      <c r="D52" s="47" t="s">
        <v>43</v>
      </c>
      <c r="E52" s="48">
        <v>1</v>
      </c>
    </row>
    <row r="53" spans="1:5" s="49" customFormat="1" ht="15.75" thickBot="1" x14ac:dyDescent="0.3">
      <c r="A53" s="47" t="s">
        <v>95</v>
      </c>
      <c r="B53" s="47"/>
      <c r="C53" s="48">
        <v>7592.4</v>
      </c>
      <c r="D53" s="47" t="s">
        <v>4</v>
      </c>
      <c r="E53" s="48">
        <v>19980</v>
      </c>
    </row>
    <row r="54" spans="1:5" s="49" customFormat="1" ht="15.75" thickBot="1" x14ac:dyDescent="0.3">
      <c r="A54" s="47" t="s">
        <v>96</v>
      </c>
      <c r="B54" s="47"/>
      <c r="C54" s="48">
        <v>7592.4</v>
      </c>
      <c r="D54" s="47" t="s">
        <v>4</v>
      </c>
      <c r="E54" s="48">
        <v>19980</v>
      </c>
    </row>
    <row r="55" spans="1:5" s="49" customFormat="1" ht="15.75" thickBot="1" x14ac:dyDescent="0.3">
      <c r="A55" s="47" t="s">
        <v>97</v>
      </c>
      <c r="B55" s="47"/>
      <c r="C55" s="48">
        <v>3300</v>
      </c>
      <c r="D55" s="47" t="s">
        <v>5</v>
      </c>
      <c r="E55" s="48">
        <v>2</v>
      </c>
    </row>
    <row r="56" spans="1:5" ht="15.75" thickBot="1" x14ac:dyDescent="0.3">
      <c r="A56" s="44"/>
      <c r="B56" s="44"/>
      <c r="C56" s="46">
        <f>SUM(C6:C55)</f>
        <v>502643.87000000017</v>
      </c>
      <c r="D56" s="44"/>
      <c r="E56" s="45"/>
    </row>
    <row r="58" spans="1:5" x14ac:dyDescent="0.25">
      <c r="C58" s="40">
        <v>502643.87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селенгинская 9</vt:lpstr>
      <vt:lpstr>накоп 2020</vt:lpstr>
      <vt:lpstr>Лист3</vt:lpstr>
      <vt:lpstr>'селенгинская 9'!Область_печати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2019-01-30T00:52:32Z</cp:lastPrinted>
  <dcterms:created xsi:type="dcterms:W3CDTF">2016-03-18T02:51:51Z</dcterms:created>
  <dcterms:modified xsi:type="dcterms:W3CDTF">2021-03-09T06:10:12Z</dcterms:modified>
</cp:coreProperties>
</file>