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п-завод-ая 31" sheetId="1" r:id="rId1"/>
    <sheet name="накоп 2020" sheetId="2" r:id="rId2"/>
    <sheet name="Лист3" sheetId="3" r:id="rId3"/>
  </sheets>
  <externalReferences>
    <externalReference r:id="rId4"/>
  </externalReferences>
  <definedNames>
    <definedName name="_xlnm.Print_Area" localSheetId="0">'п-завод-ая 31'!$A$1:$E$100</definedName>
  </definedNames>
  <calcPr calcId="125725"/>
</workbook>
</file>

<file path=xl/calcChain.xml><?xml version="1.0" encoding="utf-8"?>
<calcChain xmlns="http://schemas.openxmlformats.org/spreadsheetml/2006/main">
  <c r="C100" i="1"/>
  <c r="C4"/>
  <c r="C91" l="1"/>
  <c r="C41"/>
  <c r="C20" l="1"/>
  <c r="C81"/>
  <c r="C83"/>
  <c r="C73"/>
  <c r="C44"/>
  <c r="C29"/>
  <c r="C72" i="2"/>
  <c r="C8" i="1" l="1"/>
  <c r="C78"/>
  <c r="C75"/>
  <c r="C22"/>
  <c r="C17"/>
  <c r="C14"/>
  <c r="C11"/>
  <c r="C9" s="1"/>
  <c r="C12" l="1"/>
  <c r="C98"/>
  <c r="C97"/>
  <c r="C96" l="1"/>
  <c r="C99" s="1"/>
  <c r="B44" l="1"/>
  <c r="B83"/>
  <c r="B73"/>
  <c r="B71"/>
  <c r="B70" l="1"/>
  <c r="B97"/>
  <c r="B96" s="1"/>
  <c r="B81"/>
  <c r="B78"/>
  <c r="B75"/>
  <c r="B72"/>
  <c r="B20"/>
  <c r="B17"/>
  <c r="B14"/>
  <c r="B98" l="1"/>
</calcChain>
</file>

<file path=xl/sharedStrings.xml><?xml version="1.0" encoding="utf-8"?>
<sst xmlns="http://schemas.openxmlformats.org/spreadsheetml/2006/main" count="324" uniqueCount="127">
  <si>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</si>
  <si>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</si>
  <si>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</si>
  <si>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</si>
  <si>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</si>
  <si>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</si>
  <si>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</si>
  <si>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</si>
  <si>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</si>
  <si>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</si>
  <si>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</si>
  <si>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</si>
  <si>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</si>
  <si>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</si>
  <si>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</si>
  <si>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</si>
  <si>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</si>
  <si>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</si>
  <si>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</si>
  <si>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</si>
  <si>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</si>
  <si>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</si>
  <si>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</si>
  <si>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</si>
  <si>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</si>
  <si>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</si>
  <si>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</si>
  <si>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</si>
  <si>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</si>
  <si>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</si>
  <si>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</si>
  <si>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</si>
  <si>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</si>
  <si>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Выезд а/машины по заявке</t>
  </si>
  <si>
    <t>выезд</t>
  </si>
  <si>
    <t>Адрес: ул. Петровско-Заводская, д. 31</t>
  </si>
  <si>
    <t>Читинская региональная спортивная общественная организация "Скиф-S</t>
  </si>
  <si>
    <t>Устранение свищей хомутами</t>
  </si>
  <si>
    <t>Очистка канализационной сети</t>
  </si>
  <si>
    <t>Кол-во</t>
  </si>
  <si>
    <t>Ед.изм</t>
  </si>
  <si>
    <t>Наименование работ</t>
  </si>
  <si>
    <t>Доходы по дому:</t>
  </si>
  <si>
    <t>Замена электрической лампы накаливания</t>
  </si>
  <si>
    <t>шт.</t>
  </si>
  <si>
    <t>Осмотр сантех. оборудования</t>
  </si>
  <si>
    <t>Регулировка теплоносителя</t>
  </si>
  <si>
    <t>Ремонт КНС</t>
  </si>
  <si>
    <t>1 кв.</t>
  </si>
  <si>
    <t>Ремонт шиферной кровли</t>
  </si>
  <si>
    <t>Чистка врезки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</si>
  <si>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</si>
  <si>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</si>
  <si>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 xml:space="preserve">По адресу ПЕТРОВСКО-ЗАВОДСКАЯ ул. д.31                                 </t>
  </si>
  <si>
    <t>Cуммa</t>
  </si>
  <si>
    <t>Вывод фановой трубы на крышу</t>
  </si>
  <si>
    <t>Вывоз ТКО 1,2 кв. 2020 г. К=0,6;0,8;0,85;0,9;1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</si>
  <si>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</si>
  <si>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</si>
  <si>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Дезинсекция "ЗКДС"</t>
  </si>
  <si>
    <t>Демонтаж труб подъездного отопления</t>
  </si>
  <si>
    <t>Закрытие задвижек,отк-е сбросников перед опр-кой,от-е задвиж после опр</t>
  </si>
  <si>
    <t>дом</t>
  </si>
  <si>
    <t>Закрытие и открытие стояков водоснабжения с использованием а/м ИЖ</t>
  </si>
  <si>
    <t>Замена грязевика</t>
  </si>
  <si>
    <t>Замена стояка КНС ул. П-Заводская, д.31</t>
  </si>
  <si>
    <t>Изготовление деревянной песочницы</t>
  </si>
  <si>
    <t>Копка ям глубиной до 0,7 м с последующим бетонированием для детской пл</t>
  </si>
  <si>
    <t>Мелкий ремонт шиферной кровли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</si>
  <si>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</si>
  <si>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</si>
  <si>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</si>
  <si>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1 дом</t>
  </si>
  <si>
    <t>Отключение отопления</t>
  </si>
  <si>
    <t>Протяжка контактов на электроприборах</t>
  </si>
  <si>
    <t>Ремонт вентиляции</t>
  </si>
  <si>
    <t>Ремонт двери</t>
  </si>
  <si>
    <t>Ремонт доводчика</t>
  </si>
  <si>
    <t>Ремонт скамейки</t>
  </si>
  <si>
    <t>Ремонт технического люка</t>
  </si>
  <si>
    <t>Ремонт штроб</t>
  </si>
  <si>
    <t>подъезд</t>
  </si>
  <si>
    <t>Сброс воздуха со стояков отопления с использованием а/м газель</t>
  </si>
  <si>
    <t>Смена вентиля до 20 мм</t>
  </si>
  <si>
    <t>Смена труб из водогазопроводных д.20 с производством сварочных работ</t>
  </si>
  <si>
    <t>Содержание ДРС 1,2 кв. 2020 г. коэф. 0,8</t>
  </si>
  <si>
    <t>Содержание ДРС 3,4 кв. 2020 г. коэф.0,8;0,85;0,9;1</t>
  </si>
  <si>
    <t>Тех.обслуживание ГО К=0,6;0,8;0,85;0,9;1 (1,2 кв. 2020 г.)</t>
  </si>
  <si>
    <t>Тех.обслуживание ГО К=0,6;0,8;0,85;0,9;1 (3,4 кв. 2020 г.)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</si>
  <si>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</si>
  <si>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</si>
  <si>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</si>
  <si>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</si>
  <si>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Управление жилым фондом 1,2 кв. 2020г. К=0,6;0,8;0,85;0,9;1</t>
  </si>
  <si>
    <t>Управление жилым фондом 3,4 кв. 2020г. К=0,6;0,8;0,85;0,9;1</t>
  </si>
  <si>
    <t>Установка качели балансир</t>
  </si>
  <si>
    <t>Установка песочницы</t>
  </si>
  <si>
    <t>Установка сварных изделий (без стоимости лавочки)</t>
  </si>
  <si>
    <t>Установка фановой трубы</t>
  </si>
  <si>
    <t>Устройство отбойников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</si>
  <si>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</si>
  <si>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</si>
  <si>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Частичная замена стояка КНС</t>
  </si>
  <si>
    <t>Частичная замена стояка КНС д. 110</t>
  </si>
  <si>
    <t>квартира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</si>
  <si>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</si>
  <si>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</si>
  <si>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закрытие оконного проема</t>
  </si>
  <si>
    <t>1 шт</t>
  </si>
  <si>
    <t>замена светильников с лампой накаливания</t>
  </si>
  <si>
    <t>замеры темпер. воздуха в квартире и подвале</t>
  </si>
  <si>
    <t>замер</t>
  </si>
  <si>
    <t>осмотр системы отопления в квартире</t>
  </si>
  <si>
    <t>установка урн</t>
  </si>
  <si>
    <t>частичная замена стояка кнс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</si>
  <si>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</si>
  <si>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</si>
  <si>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</si>
  <si>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</si>
  <si>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</si>
  <si>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</si>
  <si>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</si>
  <si>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</si>
  <si>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>Косметический ремонт подъезда 4</t>
  </si>
  <si>
    <t>Отсыпка придомовой территории</t>
  </si>
  <si>
    <t>двор</t>
  </si>
  <si>
    <t>Начальное сальдо на 01.01.2020 г.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</si>
</sst>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Fill="1"/>
    <xf numFmtId="165" fontId="2" fillId="0" borderId="0" xfId="0" applyNumberFormat="1" applyFont="1" applyFill="1" applyAlignment="1">
      <alignment horizontal="center" vertical="center"/>
    </xf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5" fontId="8" fillId="0" borderId="0" xfId="0" applyNumberFormat="1" applyFont="1" applyFill="1" applyAlignment="1">
      <alignment horizontal="center" vertical="center"/>
    </xf>
    <xf numFmtId="164" fontId="8" fillId="0" borderId="0" xfId="3" applyFont="1" applyFill="1" applyAlignment="1">
      <alignment horizontal="center" vertical="center"/>
    </xf>
    <xf numFmtId="164" fontId="4" fillId="0" borderId="2" xfId="3" applyFont="1" applyFill="1" applyBorder="1" applyAlignment="1">
      <alignment vertical="center"/>
    </xf>
    <xf numFmtId="164" fontId="4" fillId="0" borderId="2" xfId="3" applyFont="1" applyFill="1" applyBorder="1" applyAlignment="1"/>
    <xf numFmtId="164" fontId="6" fillId="0" borderId="2" xfId="3" applyFont="1" applyFill="1" applyBorder="1" applyAlignment="1">
      <alignment vertical="center"/>
    </xf>
    <xf numFmtId="164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5" fontId="10" fillId="0" borderId="2" xfId="1" applyNumberFormat="1" applyFont="1" applyFill="1" applyBorder="1" applyAlignment="1">
      <alignment horizontal="center" vertical="center" wrapText="1"/>
    </xf>
    <xf numFmtId="164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5" fontId="12" fillId="0" borderId="2" xfId="0" applyNumberFormat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vertical="center"/>
    </xf>
    <xf numFmtId="164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165" fontId="12" fillId="0" borderId="2" xfId="1" applyNumberFormat="1" applyFont="1" applyFill="1" applyBorder="1" applyAlignment="1">
      <alignment horizontal="center" vertical="center" wrapText="1"/>
    </xf>
    <xf numFmtId="0" fontId="0" fillId="0" borderId="0" xfId="0"/>
    <xf numFmtId="0" fontId="13" fillId="0" borderId="4" xfId="0" applyFont="1" applyFill="1" applyBorder="1" applyAlignment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6" fontId="0" fillId="0" borderId="4" xfId="0" applyNumberFormat="1" applyFill="1" applyBorder="1"/>
    <xf numFmtId="166" fontId="13" fillId="0" borderId="4" xfId="0" applyNumberFormat="1" applyFont="1" applyFill="1" applyBorder="1"/>
    <xf numFmtId="49" fontId="0" fillId="3" borderId="4" xfId="0" applyNumberFormat="1" applyFill="1" applyBorder="1"/>
    <xf numFmtId="166" fontId="0" fillId="3" borderId="4" xfId="0" applyNumberFormat="1" applyFill="1" applyBorder="1"/>
    <xf numFmtId="0" fontId="0" fillId="3" borderId="0" xfId="0" applyFill="1"/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19%20&#1075;&#1086;&#1076;/&#1054;&#1090;&#1095;&#1077;&#1090;&#1099;%20&#1076;&#1083;&#1103;%20&#1089;&#1072;&#1081;&#1090;&#1072;%20&#1080;%20&#1087;&#1088;&#1086;&#1078;&#1080;&#1074;&#1072;&#1102;&#1097;&#1080;&#1093;%202019/&#1046;&#1069;&#1059;-6/&#1055;-&#1047;&#1072;&#1074;&#1086;&#1076;&#1089;&#1082;&#1072;&#1103;,%2031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C84">
            <v>538184.94400000002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topLeftCell="A74" workbookViewId="0">
      <selection activeCell="C101" sqref="C101"/>
    </sheetView>
  </sheetViews>
  <sheetFormatPr defaultRowHeight="15" outlineLevelRow="1"/>
  <cols>
    <col min="1" max="1" width="64.7109375" style="19" customWidth="1"/>
    <col min="2" max="2" width="15.5703125" style="2" hidden="1" customWidth="1"/>
    <col min="3" max="3" width="20.42578125" style="29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51" t="s">
        <v>9</v>
      </c>
      <c r="B1" s="51"/>
      <c r="C1" s="51"/>
      <c r="D1" s="51"/>
      <c r="E1" s="51"/>
    </row>
    <row r="2" spans="1:5" s="22" customFormat="1" ht="15.75">
      <c r="A2" s="23" t="s">
        <v>35</v>
      </c>
      <c r="B2" s="24" t="s">
        <v>31</v>
      </c>
      <c r="C2" s="53" t="s">
        <v>115</v>
      </c>
      <c r="D2" s="53"/>
      <c r="E2" s="25"/>
    </row>
    <row r="3" spans="1:5" ht="57">
      <c r="A3" s="30" t="s">
        <v>3</v>
      </c>
      <c r="B3" s="31" t="s">
        <v>0</v>
      </c>
      <c r="C3" s="32" t="s">
        <v>32</v>
      </c>
      <c r="D3" s="33" t="s">
        <v>1</v>
      </c>
      <c r="E3" s="34" t="s">
        <v>2</v>
      </c>
    </row>
    <row r="4" spans="1:5">
      <c r="A4" s="30" t="s">
        <v>126</v>
      </c>
      <c r="B4" s="31"/>
      <c r="C4" s="32">
        <f>[1]Лист1!$C$84</f>
        <v>538184.94400000002</v>
      </c>
      <c r="D4" s="33"/>
      <c r="E4" s="34"/>
    </row>
    <row r="5" spans="1:5">
      <c r="A5" s="54" t="s">
        <v>42</v>
      </c>
      <c r="B5" s="55"/>
      <c r="C5" s="55"/>
      <c r="D5" s="55"/>
      <c r="E5" s="56"/>
    </row>
    <row r="6" spans="1:5">
      <c r="A6" s="30" t="s">
        <v>116</v>
      </c>
      <c r="B6" s="31"/>
      <c r="C6" s="32">
        <v>1235538.3500000001</v>
      </c>
      <c r="D6" s="44" t="s">
        <v>51</v>
      </c>
      <c r="E6" s="34"/>
    </row>
    <row r="7" spans="1:5">
      <c r="A7" s="30" t="s">
        <v>117</v>
      </c>
      <c r="B7" s="31"/>
      <c r="C7" s="32">
        <v>1366725.57</v>
      </c>
      <c r="D7" s="44" t="s">
        <v>51</v>
      </c>
      <c r="E7" s="34"/>
    </row>
    <row r="8" spans="1:5">
      <c r="A8" s="30" t="s">
        <v>118</v>
      </c>
      <c r="B8" s="31"/>
      <c r="C8" s="32">
        <f>C7-C6</f>
        <v>131187.21999999997</v>
      </c>
      <c r="D8" s="44" t="s">
        <v>51</v>
      </c>
      <c r="E8" s="34"/>
    </row>
    <row r="9" spans="1:5">
      <c r="A9" s="30" t="s">
        <v>10</v>
      </c>
      <c r="B9" s="31"/>
      <c r="C9" s="32">
        <f>C11+C10</f>
        <v>110959.29000000001</v>
      </c>
      <c r="D9" s="44" t="s">
        <v>51</v>
      </c>
      <c r="E9" s="34"/>
    </row>
    <row r="10" spans="1:5">
      <c r="A10" s="40" t="s">
        <v>36</v>
      </c>
      <c r="B10" s="41"/>
      <c r="C10" s="39">
        <v>90643.77</v>
      </c>
      <c r="D10" s="44" t="s">
        <v>51</v>
      </c>
      <c r="E10" s="37"/>
    </row>
    <row r="11" spans="1:5">
      <c r="A11" s="40" t="s">
        <v>11</v>
      </c>
      <c r="B11" s="41"/>
      <c r="C11" s="39">
        <f>900*12+792.96*12</f>
        <v>20315.52</v>
      </c>
      <c r="D11" s="44" t="s">
        <v>51</v>
      </c>
      <c r="E11" s="37"/>
    </row>
    <row r="12" spans="1:5">
      <c r="A12" s="35" t="s">
        <v>119</v>
      </c>
      <c r="B12" s="36"/>
      <c r="C12" s="38">
        <f>C6+C9-C11</f>
        <v>1326182.1200000001</v>
      </c>
      <c r="D12" s="44" t="s">
        <v>51</v>
      </c>
      <c r="E12" s="37"/>
    </row>
    <row r="13" spans="1:5">
      <c r="A13" s="52" t="s">
        <v>12</v>
      </c>
      <c r="B13" s="52"/>
      <c r="C13" s="52"/>
      <c r="D13" s="52"/>
      <c r="E13" s="52"/>
    </row>
    <row r="14" spans="1:5" ht="15.75" thickBot="1">
      <c r="A14" s="9" t="s">
        <v>13</v>
      </c>
      <c r="B14" s="6" t="e">
        <f>#REF!</f>
        <v>#REF!</v>
      </c>
      <c r="C14" s="26">
        <f>C15+C16</f>
        <v>218713.14</v>
      </c>
      <c r="D14" s="8"/>
      <c r="E14" s="7"/>
    </row>
    <row r="15" spans="1:5" s="42" customFormat="1" ht="15.75" thickBot="1">
      <c r="A15" s="45" t="s">
        <v>93</v>
      </c>
      <c r="B15" s="45"/>
      <c r="C15" s="46">
        <v>107052.9</v>
      </c>
      <c r="D15" s="45" t="s">
        <v>6</v>
      </c>
      <c r="E15" s="46">
        <v>27102</v>
      </c>
    </row>
    <row r="16" spans="1:5" s="42" customFormat="1" ht="15.75" thickBot="1">
      <c r="A16" s="45" t="s">
        <v>94</v>
      </c>
      <c r="B16" s="45"/>
      <c r="C16" s="46">
        <v>111660.24</v>
      </c>
      <c r="D16" s="45" t="s">
        <v>5</v>
      </c>
      <c r="E16" s="46">
        <v>27102</v>
      </c>
    </row>
    <row r="17" spans="1:5" ht="29.25" thickBot="1">
      <c r="A17" s="9" t="s">
        <v>14</v>
      </c>
      <c r="B17" s="6">
        <f>B19</f>
        <v>0</v>
      </c>
      <c r="C17" s="26">
        <f>C19+C18</f>
        <v>90864.93</v>
      </c>
      <c r="D17" s="8"/>
      <c r="E17" s="7"/>
    </row>
    <row r="18" spans="1:5" s="42" customFormat="1" ht="15.75" thickBot="1">
      <c r="A18" s="45" t="s">
        <v>89</v>
      </c>
      <c r="B18" s="45"/>
      <c r="C18" s="46">
        <v>39365.24</v>
      </c>
      <c r="D18" s="45" t="s">
        <v>5</v>
      </c>
      <c r="E18" s="46">
        <v>23714</v>
      </c>
    </row>
    <row r="19" spans="1:5" s="42" customFormat="1" ht="15.75" thickBot="1">
      <c r="A19" s="45" t="s">
        <v>90</v>
      </c>
      <c r="B19" s="45"/>
      <c r="C19" s="46">
        <v>51499.69</v>
      </c>
      <c r="D19" s="45" t="s">
        <v>5</v>
      </c>
      <c r="E19" s="46">
        <v>27105.1</v>
      </c>
    </row>
    <row r="20" spans="1:5" ht="15.75" thickBot="1">
      <c r="A20" s="9" t="s">
        <v>15</v>
      </c>
      <c r="B20" s="10" t="e">
        <f>B21+#REF!</f>
        <v>#REF!</v>
      </c>
      <c r="C20" s="26">
        <f>C21</f>
        <v>11511.26</v>
      </c>
      <c r="D20" s="11"/>
      <c r="E20" s="12"/>
    </row>
    <row r="21" spans="1:5" s="42" customFormat="1" ht="15.75" thickBot="1">
      <c r="A21" s="45" t="s">
        <v>56</v>
      </c>
      <c r="B21" s="45"/>
      <c r="C21" s="46">
        <v>11511.26</v>
      </c>
      <c r="D21" s="45" t="s">
        <v>16</v>
      </c>
      <c r="E21" s="46">
        <v>178</v>
      </c>
    </row>
    <row r="22" spans="1:5" ht="43.5" thickBot="1">
      <c r="A22" s="9" t="s">
        <v>17</v>
      </c>
      <c r="B22" s="6"/>
      <c r="C22" s="26">
        <f>SUM(C23:C28)</f>
        <v>30625.260000000002</v>
      </c>
      <c r="D22" s="8"/>
      <c r="E22" s="7"/>
    </row>
    <row r="23" spans="1:5" s="42" customFormat="1" ht="15.75" thickBot="1">
      <c r="A23" s="45" t="s">
        <v>57</v>
      </c>
      <c r="B23" s="45"/>
      <c r="C23" s="46">
        <v>2710.2</v>
      </c>
      <c r="D23" s="45" t="s">
        <v>5</v>
      </c>
      <c r="E23" s="46">
        <v>27102</v>
      </c>
    </row>
    <row r="24" spans="1:5" s="42" customFormat="1" ht="15.75" thickBot="1">
      <c r="A24" s="45" t="s">
        <v>58</v>
      </c>
      <c r="B24" s="45"/>
      <c r="C24" s="46">
        <v>2439.1799999999998</v>
      </c>
      <c r="D24" s="45" t="s">
        <v>5</v>
      </c>
      <c r="E24" s="46">
        <v>27102</v>
      </c>
    </row>
    <row r="25" spans="1:5" s="42" customFormat="1" ht="15.75" thickBot="1">
      <c r="A25" s="45" t="s">
        <v>100</v>
      </c>
      <c r="B25" s="45"/>
      <c r="C25" s="46">
        <v>2439.1799999999998</v>
      </c>
      <c r="D25" s="45" t="s">
        <v>5</v>
      </c>
      <c r="E25" s="46">
        <v>27102</v>
      </c>
    </row>
    <row r="26" spans="1:5" s="42" customFormat="1" ht="15.75" thickBot="1">
      <c r="A26" s="45" t="s">
        <v>101</v>
      </c>
      <c r="B26" s="45"/>
      <c r="C26" s="46">
        <v>2439.1799999999998</v>
      </c>
      <c r="D26" s="45" t="s">
        <v>5</v>
      </c>
      <c r="E26" s="46">
        <v>27102</v>
      </c>
    </row>
    <row r="27" spans="1:5" s="42" customFormat="1" ht="15.75" thickBot="1">
      <c r="A27" s="45" t="s">
        <v>105</v>
      </c>
      <c r="B27" s="45"/>
      <c r="C27" s="46">
        <v>10298.76</v>
      </c>
      <c r="D27" s="45" t="s">
        <v>5</v>
      </c>
      <c r="E27" s="46">
        <v>27102</v>
      </c>
    </row>
    <row r="28" spans="1:5" s="42" customFormat="1" ht="15.75" thickBot="1">
      <c r="A28" s="45" t="s">
        <v>106</v>
      </c>
      <c r="B28" s="45"/>
      <c r="C28" s="46">
        <v>10298.76</v>
      </c>
      <c r="D28" s="45" t="s">
        <v>5</v>
      </c>
      <c r="E28" s="46">
        <v>27102</v>
      </c>
    </row>
    <row r="29" spans="1:5" ht="43.5" outlineLevel="1" thickBot="1">
      <c r="A29" s="9" t="s">
        <v>18</v>
      </c>
      <c r="B29" s="20"/>
      <c r="C29" s="27">
        <f>SUM(C30:C43)</f>
        <v>84585.323333333348</v>
      </c>
      <c r="D29" s="21"/>
      <c r="E29" s="21"/>
    </row>
    <row r="30" spans="1:5" s="42" customFormat="1" ht="15.75" thickBot="1">
      <c r="A30" s="45" t="s">
        <v>79</v>
      </c>
      <c r="B30" s="45"/>
      <c r="C30" s="46">
        <v>346.91</v>
      </c>
      <c r="D30" s="45" t="s">
        <v>44</v>
      </c>
      <c r="E30" s="46">
        <v>1</v>
      </c>
    </row>
    <row r="31" spans="1:5" s="42" customFormat="1" ht="15.75" thickBot="1">
      <c r="A31" s="45" t="s">
        <v>49</v>
      </c>
      <c r="B31" s="45"/>
      <c r="C31" s="46">
        <v>4359.6000000000004</v>
      </c>
      <c r="D31" s="45" t="s">
        <v>5</v>
      </c>
      <c r="E31" s="46">
        <v>35</v>
      </c>
    </row>
    <row r="32" spans="1:5" s="42" customFormat="1" ht="15.75" thickBot="1">
      <c r="A32" s="45" t="s">
        <v>80</v>
      </c>
      <c r="B32" s="45"/>
      <c r="C32" s="46">
        <v>6235</v>
      </c>
      <c r="D32" s="45" t="s">
        <v>81</v>
      </c>
      <c r="E32" s="46">
        <v>1</v>
      </c>
    </row>
    <row r="33" spans="1:6" s="42" customFormat="1" ht="15.75" thickBot="1">
      <c r="A33" s="45" t="s">
        <v>80</v>
      </c>
      <c r="B33" s="45"/>
      <c r="C33" s="46">
        <v>1154.1600000000001</v>
      </c>
      <c r="D33" s="45" t="s">
        <v>81</v>
      </c>
      <c r="E33" s="46">
        <v>1</v>
      </c>
    </row>
    <row r="34" spans="1:6" s="42" customFormat="1" ht="15.75" thickBot="1">
      <c r="A34" s="45" t="s">
        <v>76</v>
      </c>
      <c r="B34" s="45"/>
      <c r="C34" s="46">
        <v>214.17</v>
      </c>
      <c r="D34" s="45" t="s">
        <v>44</v>
      </c>
      <c r="E34" s="46">
        <v>1</v>
      </c>
    </row>
    <row r="35" spans="1:6" s="42" customFormat="1" ht="15.75" thickBot="1">
      <c r="A35" s="45" t="s">
        <v>77</v>
      </c>
      <c r="B35" s="45"/>
      <c r="C35" s="46">
        <v>494.78</v>
      </c>
      <c r="D35" s="45" t="s">
        <v>44</v>
      </c>
      <c r="E35" s="46">
        <v>1</v>
      </c>
    </row>
    <row r="36" spans="1:6" s="42" customFormat="1" ht="15.75" thickBot="1">
      <c r="A36" s="45" t="s">
        <v>107</v>
      </c>
      <c r="B36" s="45"/>
      <c r="C36" s="46">
        <v>1028.8800000000001</v>
      </c>
      <c r="D36" s="45" t="s">
        <v>108</v>
      </c>
      <c r="E36" s="46">
        <v>1</v>
      </c>
    </row>
    <row r="37" spans="1:6" s="42" customFormat="1" ht="15.75" thickBot="1">
      <c r="A37" s="45" t="s">
        <v>109</v>
      </c>
      <c r="B37" s="45"/>
      <c r="C37" s="46">
        <v>419.67</v>
      </c>
      <c r="D37" s="45" t="s">
        <v>44</v>
      </c>
      <c r="E37" s="46">
        <v>1</v>
      </c>
    </row>
    <row r="38" spans="1:6" s="42" customFormat="1" ht="15.75" thickBot="1">
      <c r="A38" s="45" t="s">
        <v>110</v>
      </c>
      <c r="B38" s="45"/>
      <c r="C38" s="46">
        <v>374.66</v>
      </c>
      <c r="D38" s="45" t="s">
        <v>111</v>
      </c>
      <c r="E38" s="46">
        <v>1</v>
      </c>
    </row>
    <row r="39" spans="1:6" s="42" customFormat="1" ht="15.75" thickBot="1">
      <c r="A39" s="45" t="s">
        <v>99</v>
      </c>
      <c r="B39" s="45"/>
      <c r="C39" s="46">
        <v>2502.2600000000002</v>
      </c>
      <c r="D39" s="45" t="s">
        <v>44</v>
      </c>
      <c r="E39" s="46">
        <v>2</v>
      </c>
    </row>
    <row r="40" spans="1:6" s="42" customFormat="1" ht="15.75" thickBot="1">
      <c r="A40" s="45" t="s">
        <v>43</v>
      </c>
      <c r="B40" s="45"/>
      <c r="C40" s="46">
        <v>238.2</v>
      </c>
      <c r="D40" s="45" t="s">
        <v>44</v>
      </c>
      <c r="E40" s="46">
        <v>3</v>
      </c>
    </row>
    <row r="41" spans="1:6" s="42" customFormat="1" ht="15.75" thickBot="1">
      <c r="A41" s="45" t="s">
        <v>123</v>
      </c>
      <c r="B41" s="45"/>
      <c r="C41" s="46">
        <f>80005/1.2</f>
        <v>66670.833333333343</v>
      </c>
      <c r="D41" s="45" t="s">
        <v>81</v>
      </c>
      <c r="E41" s="46">
        <v>1</v>
      </c>
    </row>
    <row r="42" spans="1:6" s="42" customFormat="1" ht="15.75" thickBot="1">
      <c r="A42" s="45" t="s">
        <v>68</v>
      </c>
      <c r="B42" s="45"/>
      <c r="C42" s="46">
        <v>313.83999999999997</v>
      </c>
      <c r="D42" s="45" t="s">
        <v>5</v>
      </c>
      <c r="E42" s="46">
        <v>3.75</v>
      </c>
    </row>
    <row r="43" spans="1:6" s="42" customFormat="1" ht="15.75" thickBot="1">
      <c r="A43" s="45" t="s">
        <v>74</v>
      </c>
      <c r="B43" s="45"/>
      <c r="C43" s="46">
        <v>232.36</v>
      </c>
      <c r="D43" s="45" t="s">
        <v>44</v>
      </c>
      <c r="E43" s="46">
        <v>1</v>
      </c>
    </row>
    <row r="44" spans="1:6" ht="43.5" thickBot="1">
      <c r="A44" s="9" t="s">
        <v>19</v>
      </c>
      <c r="B44" s="6">
        <f>SUM(B59:B66)</f>
        <v>0</v>
      </c>
      <c r="C44" s="26">
        <f>SUM(C45:C69)</f>
        <v>67469.189999999988</v>
      </c>
      <c r="D44" s="8"/>
      <c r="E44" s="7"/>
      <c r="F44" s="13" t="s">
        <v>4</v>
      </c>
    </row>
    <row r="45" spans="1:6" s="42" customFormat="1" ht="15.75" thickBot="1">
      <c r="A45" s="45" t="s">
        <v>60</v>
      </c>
      <c r="B45" s="45"/>
      <c r="C45" s="46">
        <v>595.36</v>
      </c>
      <c r="D45" s="45" t="s">
        <v>6</v>
      </c>
      <c r="E45" s="46">
        <v>8</v>
      </c>
    </row>
    <row r="46" spans="1:6" s="42" customFormat="1" ht="15.75" thickBot="1">
      <c r="A46" s="45" t="s">
        <v>61</v>
      </c>
      <c r="B46" s="45"/>
      <c r="C46" s="46">
        <v>983.04</v>
      </c>
      <c r="D46" s="45" t="s">
        <v>62</v>
      </c>
      <c r="E46" s="46">
        <v>2</v>
      </c>
    </row>
    <row r="47" spans="1:6" s="42" customFormat="1" ht="15.75" thickBot="1">
      <c r="A47" s="45" t="s">
        <v>20</v>
      </c>
      <c r="B47" s="45"/>
      <c r="C47" s="46">
        <v>2428.08</v>
      </c>
      <c r="D47" s="45" t="s">
        <v>21</v>
      </c>
      <c r="E47" s="46">
        <v>3</v>
      </c>
    </row>
    <row r="48" spans="1:6" s="42" customFormat="1" ht="15.75" thickBot="1">
      <c r="A48" s="45" t="s">
        <v>63</v>
      </c>
      <c r="B48" s="45"/>
      <c r="C48" s="46">
        <v>409.36</v>
      </c>
      <c r="D48" s="45" t="s">
        <v>21</v>
      </c>
      <c r="E48" s="46">
        <v>1</v>
      </c>
    </row>
    <row r="49" spans="1:5" s="42" customFormat="1" ht="15.75" thickBot="1">
      <c r="A49" s="45" t="s">
        <v>64</v>
      </c>
      <c r="B49" s="45"/>
      <c r="C49" s="46">
        <v>7252.19</v>
      </c>
      <c r="D49" s="45" t="s">
        <v>44</v>
      </c>
      <c r="E49" s="46">
        <v>1</v>
      </c>
    </row>
    <row r="50" spans="1:5" s="42" customFormat="1" ht="15.75" thickBot="1">
      <c r="A50" s="45" t="s">
        <v>65</v>
      </c>
      <c r="B50" s="45"/>
      <c r="C50" s="46">
        <v>2374</v>
      </c>
      <c r="D50" s="45" t="s">
        <v>21</v>
      </c>
      <c r="E50" s="46">
        <v>1</v>
      </c>
    </row>
    <row r="51" spans="1:5" s="42" customFormat="1" ht="15.75" thickBot="1">
      <c r="A51" s="45" t="s">
        <v>65</v>
      </c>
      <c r="B51" s="45"/>
      <c r="C51" s="46">
        <v>2535</v>
      </c>
      <c r="D51" s="45" t="s">
        <v>21</v>
      </c>
      <c r="E51" s="46">
        <v>1</v>
      </c>
    </row>
    <row r="52" spans="1:5" s="42" customFormat="1" ht="15.75" thickBot="1">
      <c r="A52" s="45" t="s">
        <v>71</v>
      </c>
      <c r="B52" s="45"/>
      <c r="C52" s="46">
        <v>381.43</v>
      </c>
      <c r="D52" s="45" t="s">
        <v>72</v>
      </c>
      <c r="E52" s="46">
        <v>1</v>
      </c>
    </row>
    <row r="53" spans="1:5" s="42" customFormat="1" ht="15.75" thickBot="1">
      <c r="A53" s="45" t="s">
        <v>45</v>
      </c>
      <c r="B53" s="45"/>
      <c r="C53" s="46">
        <v>797.16</v>
      </c>
      <c r="D53" s="45" t="s">
        <v>44</v>
      </c>
      <c r="E53" s="46">
        <v>4</v>
      </c>
    </row>
    <row r="54" spans="1:5" s="42" customFormat="1" ht="15.75" thickBot="1">
      <c r="A54" s="45" t="s">
        <v>73</v>
      </c>
      <c r="B54" s="45"/>
      <c r="C54" s="46">
        <v>1117.43</v>
      </c>
      <c r="D54" s="45" t="s">
        <v>44</v>
      </c>
      <c r="E54" s="46">
        <v>1</v>
      </c>
    </row>
    <row r="55" spans="1:5" s="42" customFormat="1" ht="15.75" thickBot="1">
      <c r="A55" s="45" t="s">
        <v>38</v>
      </c>
      <c r="B55" s="45"/>
      <c r="C55" s="46">
        <v>3762.72</v>
      </c>
      <c r="D55" s="45" t="s">
        <v>6</v>
      </c>
      <c r="E55" s="46">
        <v>27</v>
      </c>
    </row>
    <row r="56" spans="1:5" s="42" customFormat="1" ht="15.75" thickBot="1">
      <c r="A56" s="45" t="s">
        <v>82</v>
      </c>
      <c r="B56" s="45"/>
      <c r="C56" s="46">
        <v>2083.5</v>
      </c>
      <c r="D56" s="45" t="s">
        <v>21</v>
      </c>
      <c r="E56" s="46">
        <v>3</v>
      </c>
    </row>
    <row r="57" spans="1:5" s="42" customFormat="1" ht="15.75" thickBot="1">
      <c r="A57" s="45" t="s">
        <v>83</v>
      </c>
      <c r="B57" s="45"/>
      <c r="C57" s="46">
        <v>609.99</v>
      </c>
      <c r="D57" s="45" t="s">
        <v>44</v>
      </c>
      <c r="E57" s="46">
        <v>1</v>
      </c>
    </row>
    <row r="58" spans="1:5" s="42" customFormat="1" ht="15.75" thickBot="1">
      <c r="A58" s="45" t="s">
        <v>84</v>
      </c>
      <c r="B58" s="45"/>
      <c r="C58" s="46">
        <v>563</v>
      </c>
      <c r="D58" s="45" t="s">
        <v>6</v>
      </c>
      <c r="E58" s="46">
        <v>1</v>
      </c>
    </row>
    <row r="59" spans="1:5" s="42" customFormat="1" ht="15.75" thickBot="1">
      <c r="A59" s="45" t="s">
        <v>102</v>
      </c>
      <c r="B59" s="45"/>
      <c r="C59" s="46">
        <v>2876.19</v>
      </c>
      <c r="D59" s="45" t="s">
        <v>48</v>
      </c>
      <c r="E59" s="46">
        <v>1</v>
      </c>
    </row>
    <row r="60" spans="1:5" s="42" customFormat="1" ht="15.75" thickBot="1">
      <c r="A60" s="45" t="s">
        <v>103</v>
      </c>
      <c r="B60" s="45"/>
      <c r="C60" s="46">
        <v>2819.16</v>
      </c>
      <c r="D60" s="45" t="s">
        <v>104</v>
      </c>
      <c r="E60" s="46">
        <v>2</v>
      </c>
    </row>
    <row r="61" spans="1:5" s="42" customFormat="1" ht="15.75" thickBot="1">
      <c r="A61" s="45" t="s">
        <v>50</v>
      </c>
      <c r="B61" s="45"/>
      <c r="C61" s="46">
        <v>4477.0200000000004</v>
      </c>
      <c r="D61" s="45" t="s">
        <v>44</v>
      </c>
      <c r="E61" s="46">
        <v>3</v>
      </c>
    </row>
    <row r="62" spans="1:5" s="42" customFormat="1" ht="15.75" thickBot="1">
      <c r="A62" s="45" t="s">
        <v>112</v>
      </c>
      <c r="B62" s="45"/>
      <c r="C62" s="46">
        <v>409.39</v>
      </c>
      <c r="D62" s="45" t="s">
        <v>104</v>
      </c>
      <c r="E62" s="46">
        <v>1</v>
      </c>
    </row>
    <row r="63" spans="1:5" s="42" customFormat="1" ht="15.75" thickBot="1">
      <c r="A63" s="45" t="s">
        <v>114</v>
      </c>
      <c r="B63" s="45"/>
      <c r="C63" s="46">
        <v>2876.19</v>
      </c>
      <c r="D63" s="45" t="s">
        <v>48</v>
      </c>
      <c r="E63" s="46">
        <v>1</v>
      </c>
    </row>
    <row r="64" spans="1:5" s="42" customFormat="1" ht="15.75" thickBot="1">
      <c r="A64" s="45" t="s">
        <v>98</v>
      </c>
      <c r="B64" s="45"/>
      <c r="C64" s="46">
        <v>6078.79</v>
      </c>
      <c r="D64" s="45" t="s">
        <v>21</v>
      </c>
      <c r="E64" s="46">
        <v>1</v>
      </c>
    </row>
    <row r="65" spans="1:5" s="42" customFormat="1" ht="15.75" thickBot="1">
      <c r="A65" s="45" t="s">
        <v>37</v>
      </c>
      <c r="B65" s="45"/>
      <c r="C65" s="46">
        <v>171.34</v>
      </c>
      <c r="D65" s="45" t="s">
        <v>44</v>
      </c>
      <c r="E65" s="46">
        <v>1</v>
      </c>
    </row>
    <row r="66" spans="1:5" s="42" customFormat="1" ht="15.75" thickBot="1">
      <c r="A66" s="45" t="s">
        <v>55</v>
      </c>
      <c r="B66" s="45"/>
      <c r="C66" s="46">
        <v>4395.49</v>
      </c>
      <c r="D66" s="45" t="s">
        <v>44</v>
      </c>
      <c r="E66" s="46">
        <v>1</v>
      </c>
    </row>
    <row r="67" spans="1:5" s="42" customFormat="1" ht="15.75" thickBot="1">
      <c r="A67" s="45" t="s">
        <v>33</v>
      </c>
      <c r="B67" s="45"/>
      <c r="C67" s="46">
        <v>15880.2</v>
      </c>
      <c r="D67" s="45" t="s">
        <v>34</v>
      </c>
      <c r="E67" s="46">
        <v>28</v>
      </c>
    </row>
    <row r="68" spans="1:5" s="42" customFormat="1" ht="15.75" thickBot="1">
      <c r="A68" s="45" t="s">
        <v>46</v>
      </c>
      <c r="B68" s="45"/>
      <c r="C68" s="46">
        <v>546.42999999999995</v>
      </c>
      <c r="D68" s="45" t="s">
        <v>44</v>
      </c>
      <c r="E68" s="46">
        <v>1</v>
      </c>
    </row>
    <row r="69" spans="1:5" s="42" customFormat="1" ht="15.75" thickBot="1">
      <c r="A69" s="45" t="s">
        <v>47</v>
      </c>
      <c r="B69" s="45"/>
      <c r="C69" s="46">
        <v>1046.73</v>
      </c>
      <c r="D69" s="45" t="s">
        <v>48</v>
      </c>
      <c r="E69" s="46">
        <v>1</v>
      </c>
    </row>
    <row r="70" spans="1:5" ht="28.5">
      <c r="A70" s="9" t="s">
        <v>22</v>
      </c>
      <c r="B70" s="6" t="e">
        <f>#REF!+#REF!</f>
        <v>#REF!</v>
      </c>
      <c r="C70" s="26">
        <v>0</v>
      </c>
      <c r="D70" s="8"/>
      <c r="E70" s="7"/>
    </row>
    <row r="71" spans="1:5" ht="28.5">
      <c r="A71" s="9" t="s">
        <v>23</v>
      </c>
      <c r="B71" s="6" t="e">
        <f>SUM(#REF!)</f>
        <v>#REF!</v>
      </c>
      <c r="C71" s="26">
        <v>0</v>
      </c>
      <c r="D71" s="8"/>
      <c r="E71" s="7"/>
    </row>
    <row r="72" spans="1:5" ht="28.5">
      <c r="A72" s="9" t="s">
        <v>24</v>
      </c>
      <c r="B72" s="6" t="e">
        <f>#REF!</f>
        <v>#REF!</v>
      </c>
      <c r="C72" s="26">
        <v>0</v>
      </c>
      <c r="D72" s="8"/>
      <c r="E72" s="7"/>
    </row>
    <row r="73" spans="1:5" ht="29.25" thickBot="1">
      <c r="A73" s="9" t="s">
        <v>25</v>
      </c>
      <c r="B73" s="6" t="e">
        <f>#REF!+#REF!</f>
        <v>#REF!</v>
      </c>
      <c r="C73" s="26">
        <f>C74</f>
        <v>4701.29</v>
      </c>
      <c r="D73" s="8"/>
      <c r="E73" s="7"/>
    </row>
    <row r="74" spans="1:5" s="42" customFormat="1" ht="15.75" thickBot="1">
      <c r="A74" s="45" t="s">
        <v>75</v>
      </c>
      <c r="B74" s="45"/>
      <c r="C74" s="46">
        <v>4701.29</v>
      </c>
      <c r="D74" s="45" t="s">
        <v>21</v>
      </c>
      <c r="E74" s="46">
        <v>1</v>
      </c>
    </row>
    <row r="75" spans="1:5" ht="29.25" thickBot="1">
      <c r="A75" s="9" t="s">
        <v>26</v>
      </c>
      <c r="B75" s="6" t="e">
        <f>#REF!</f>
        <v>#REF!</v>
      </c>
      <c r="C75" s="26">
        <f>C76+C77</f>
        <v>13008.96</v>
      </c>
      <c r="D75" s="8"/>
      <c r="E75" s="7"/>
    </row>
    <row r="76" spans="1:5" s="42" customFormat="1" ht="15.75" thickBot="1">
      <c r="A76" s="45" t="s">
        <v>87</v>
      </c>
      <c r="B76" s="45"/>
      <c r="C76" s="46">
        <v>6233.46</v>
      </c>
      <c r="D76" s="45" t="s">
        <v>5</v>
      </c>
      <c r="E76" s="46">
        <v>27102</v>
      </c>
    </row>
    <row r="77" spans="1:5" s="42" customFormat="1" ht="15.75" thickBot="1">
      <c r="A77" s="45" t="s">
        <v>88</v>
      </c>
      <c r="B77" s="45"/>
      <c r="C77" s="46">
        <v>6775.5</v>
      </c>
      <c r="D77" s="45" t="s">
        <v>5</v>
      </c>
      <c r="E77" s="46">
        <v>27102</v>
      </c>
    </row>
    <row r="78" spans="1:5" ht="29.25" thickBot="1">
      <c r="A78" s="9" t="s">
        <v>27</v>
      </c>
      <c r="B78" s="6" t="e">
        <f>B79+#REF!</f>
        <v>#REF!</v>
      </c>
      <c r="C78" s="26">
        <f>C79+C80</f>
        <v>50409.72</v>
      </c>
      <c r="D78" s="8"/>
      <c r="E78" s="7"/>
    </row>
    <row r="79" spans="1:5" s="42" customFormat="1" ht="15.75" thickBot="1">
      <c r="A79" s="45" t="s">
        <v>85</v>
      </c>
      <c r="B79" s="45"/>
      <c r="C79" s="46">
        <v>24391.8</v>
      </c>
      <c r="D79" s="45" t="s">
        <v>6</v>
      </c>
      <c r="E79" s="46">
        <v>27102</v>
      </c>
    </row>
    <row r="80" spans="1:5" s="42" customFormat="1" ht="15.75" thickBot="1">
      <c r="A80" s="45" t="s">
        <v>86</v>
      </c>
      <c r="B80" s="45"/>
      <c r="C80" s="46">
        <v>26017.919999999998</v>
      </c>
      <c r="D80" s="45" t="s">
        <v>5</v>
      </c>
      <c r="E80" s="46">
        <v>27102</v>
      </c>
    </row>
    <row r="81" spans="1:5" ht="43.5" thickBot="1">
      <c r="A81" s="9" t="s">
        <v>28</v>
      </c>
      <c r="B81" s="6" t="e">
        <f>#REF!</f>
        <v>#REF!</v>
      </c>
      <c r="C81" s="26">
        <f>C82</f>
        <v>6111</v>
      </c>
      <c r="D81" s="8"/>
      <c r="E81" s="7"/>
    </row>
    <row r="82" spans="1:5" s="42" customFormat="1" ht="15.75" thickBot="1">
      <c r="A82" s="45" t="s">
        <v>59</v>
      </c>
      <c r="B82" s="45"/>
      <c r="C82" s="46">
        <v>6111</v>
      </c>
      <c r="D82" s="45" t="s">
        <v>5</v>
      </c>
      <c r="E82" s="46">
        <v>2100</v>
      </c>
    </row>
    <row r="83" spans="1:5" ht="57.75" thickBot="1">
      <c r="A83" s="9" t="s">
        <v>29</v>
      </c>
      <c r="B83" s="6">
        <f>SUM(B92:B92)</f>
        <v>0</v>
      </c>
      <c r="C83" s="26">
        <f>SUM(C84:C95)</f>
        <v>152022.04333333333</v>
      </c>
      <c r="D83" s="8"/>
      <c r="E83" s="7"/>
    </row>
    <row r="84" spans="1:5" s="42" customFormat="1" ht="15.75" thickBot="1">
      <c r="A84" s="45" t="s">
        <v>91</v>
      </c>
      <c r="B84" s="45"/>
      <c r="C84" s="46">
        <v>62341.13</v>
      </c>
      <c r="D84" s="45" t="s">
        <v>5</v>
      </c>
      <c r="E84" s="46">
        <v>25445.360000000001</v>
      </c>
    </row>
    <row r="85" spans="1:5" s="42" customFormat="1" ht="15.75" thickBot="1">
      <c r="A85" s="45" t="s">
        <v>92</v>
      </c>
      <c r="B85" s="45"/>
      <c r="C85" s="46">
        <v>62117.55</v>
      </c>
      <c r="D85" s="45" t="s">
        <v>5</v>
      </c>
      <c r="E85" s="46">
        <v>22588.2</v>
      </c>
    </row>
    <row r="86" spans="1:5" s="42" customFormat="1" ht="15.75" thickBot="1">
      <c r="A86" s="45" t="s">
        <v>69</v>
      </c>
      <c r="B86" s="45"/>
      <c r="C86" s="46">
        <v>460.73</v>
      </c>
      <c r="D86" s="45" t="s">
        <v>5</v>
      </c>
      <c r="E86" s="46">
        <v>27102</v>
      </c>
    </row>
    <row r="87" spans="1:5" s="42" customFormat="1" ht="15.75" thickBot="1">
      <c r="A87" s="45" t="s">
        <v>70</v>
      </c>
      <c r="B87" s="45"/>
      <c r="C87" s="46">
        <v>460.73</v>
      </c>
      <c r="D87" s="45" t="s">
        <v>5</v>
      </c>
      <c r="E87" s="46">
        <v>27102</v>
      </c>
    </row>
    <row r="88" spans="1:5" s="42" customFormat="1" ht="15.75" thickBot="1">
      <c r="A88" s="45" t="s">
        <v>66</v>
      </c>
      <c r="B88" s="45"/>
      <c r="C88" s="46">
        <v>1914</v>
      </c>
      <c r="D88" s="45" t="s">
        <v>44</v>
      </c>
      <c r="E88" s="46">
        <v>1</v>
      </c>
    </row>
    <row r="89" spans="1:5" s="42" customFormat="1" ht="15.75" thickBot="1">
      <c r="A89" s="45" t="s">
        <v>67</v>
      </c>
      <c r="B89" s="45"/>
      <c r="C89" s="46">
        <v>2812.38</v>
      </c>
      <c r="D89" s="45" t="s">
        <v>44</v>
      </c>
      <c r="E89" s="46">
        <v>6</v>
      </c>
    </row>
    <row r="90" spans="1:5" s="42" customFormat="1" ht="15.75" thickBot="1">
      <c r="A90" s="45" t="s">
        <v>95</v>
      </c>
      <c r="B90" s="45"/>
      <c r="C90" s="46">
        <v>636.12</v>
      </c>
      <c r="D90" s="45" t="s">
        <v>44</v>
      </c>
      <c r="E90" s="46">
        <v>1</v>
      </c>
    </row>
    <row r="91" spans="1:5" s="42" customFormat="1" ht="15.75" thickBot="1">
      <c r="A91" s="45" t="s">
        <v>124</v>
      </c>
      <c r="B91" s="45"/>
      <c r="C91" s="46">
        <f>16963/1.2</f>
        <v>14135.833333333334</v>
      </c>
      <c r="D91" s="45" t="s">
        <v>125</v>
      </c>
      <c r="E91" s="46">
        <v>1</v>
      </c>
    </row>
    <row r="92" spans="1:5" s="42" customFormat="1" ht="15.75" thickBot="1">
      <c r="A92" s="45" t="s">
        <v>96</v>
      </c>
      <c r="B92" s="45"/>
      <c r="C92" s="46">
        <v>448.46</v>
      </c>
      <c r="D92" s="45" t="s">
        <v>44</v>
      </c>
      <c r="E92" s="46">
        <v>1</v>
      </c>
    </row>
    <row r="93" spans="1:5" s="42" customFormat="1" ht="15.75" thickBot="1">
      <c r="A93" s="45" t="s">
        <v>78</v>
      </c>
      <c r="B93" s="45"/>
      <c r="C93" s="46">
        <v>483.69</v>
      </c>
      <c r="D93" s="45" t="s">
        <v>44</v>
      </c>
      <c r="E93" s="46">
        <v>1</v>
      </c>
    </row>
    <row r="94" spans="1:5" s="42" customFormat="1" ht="15.75" thickBot="1">
      <c r="A94" s="45" t="s">
        <v>97</v>
      </c>
      <c r="B94" s="45"/>
      <c r="C94" s="46">
        <v>928.44</v>
      </c>
      <c r="D94" s="45" t="s">
        <v>44</v>
      </c>
      <c r="E94" s="46">
        <v>1</v>
      </c>
    </row>
    <row r="95" spans="1:5" s="42" customFormat="1" ht="15.75" thickBot="1">
      <c r="A95" s="45" t="s">
        <v>113</v>
      </c>
      <c r="B95" s="45"/>
      <c r="C95" s="46">
        <v>5282.98</v>
      </c>
      <c r="D95" s="45" t="s">
        <v>44</v>
      </c>
      <c r="E95" s="46">
        <v>2</v>
      </c>
    </row>
    <row r="96" spans="1:5">
      <c r="A96" s="9" t="s">
        <v>30</v>
      </c>
      <c r="B96" s="6">
        <f>B97</f>
        <v>5084.7457627118647</v>
      </c>
      <c r="C96" s="26">
        <f>C97</f>
        <v>6000</v>
      </c>
      <c r="D96" s="8"/>
      <c r="E96" s="7"/>
    </row>
    <row r="97" spans="1:5" ht="30">
      <c r="A97" s="14" t="s">
        <v>8</v>
      </c>
      <c r="B97" s="10">
        <f>C97/1.18</f>
        <v>5084.7457627118647</v>
      </c>
      <c r="C97" s="28">
        <f>E97*5*12</f>
        <v>6000</v>
      </c>
      <c r="D97" s="15" t="s">
        <v>7</v>
      </c>
      <c r="E97" s="11">
        <v>100</v>
      </c>
    </row>
    <row r="98" spans="1:5">
      <c r="A98" s="5" t="s">
        <v>120</v>
      </c>
      <c r="B98" s="16" t="e">
        <f>B14+B17+B20+#REF!+B44+B70+B71+B72+B73+B75+B78+B81+B83+B96</f>
        <v>#REF!</v>
      </c>
      <c r="C98" s="26">
        <f>C14+C17+C20+C22+C29+C44+C70+C71+C72+C73+C75+C78+C81+C83</f>
        <v>730022.1166666667</v>
      </c>
      <c r="D98" s="17" t="s">
        <v>51</v>
      </c>
      <c r="E98" s="7"/>
    </row>
    <row r="99" spans="1:5">
      <c r="A99" s="5" t="s">
        <v>121</v>
      </c>
      <c r="B99" s="18"/>
      <c r="C99" s="26">
        <f>C98*1.2+C96</f>
        <v>882026.54</v>
      </c>
      <c r="D99" s="17" t="s">
        <v>51</v>
      </c>
      <c r="E99" s="7"/>
    </row>
    <row r="100" spans="1:5">
      <c r="A100" s="5" t="s">
        <v>122</v>
      </c>
      <c r="B100" s="18"/>
      <c r="C100" s="26">
        <f>C4+C6+C9-C99</f>
        <v>1002656.0440000002</v>
      </c>
      <c r="D100" s="17" t="s">
        <v>51</v>
      </c>
      <c r="E100" s="7"/>
    </row>
  </sheetData>
  <mergeCells count="4">
    <mergeCell ref="A1:E1"/>
    <mergeCell ref="A13:E13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74"/>
  <sheetViews>
    <sheetView workbookViewId="0">
      <selection activeCell="C74" sqref="C74"/>
    </sheetView>
  </sheetViews>
  <sheetFormatPr defaultRowHeight="15"/>
  <cols>
    <col min="1" max="1" width="70.5703125" style="42" customWidth="1"/>
    <col min="2" max="2" width="70.5703125" style="42" hidden="1" customWidth="1"/>
    <col min="3" max="3" width="12.5703125" style="42" customWidth="1"/>
    <col min="4" max="4" width="20.5703125" style="42" customWidth="1"/>
    <col min="5" max="5" width="12.5703125" style="42" customWidth="1"/>
    <col min="6" max="16384" width="9.140625" style="42"/>
  </cols>
  <sheetData>
    <row r="2" spans="1:5">
      <c r="A2" s="42" t="s">
        <v>52</v>
      </c>
    </row>
    <row r="3" spans="1:5">
      <c r="A3" s="42" t="s">
        <v>53</v>
      </c>
    </row>
    <row r="4" spans="1:5" ht="15.75" thickBot="1"/>
    <row r="5" spans="1:5" ht="15.75" thickBot="1">
      <c r="A5" s="43" t="s">
        <v>41</v>
      </c>
      <c r="B5" s="43"/>
      <c r="C5" s="43" t="s">
        <v>54</v>
      </c>
      <c r="D5" s="43" t="s">
        <v>40</v>
      </c>
      <c r="E5" s="43" t="s">
        <v>39</v>
      </c>
    </row>
    <row r="6" spans="1:5" s="50" customFormat="1" ht="15.75" thickBot="1">
      <c r="A6" s="48" t="s">
        <v>55</v>
      </c>
      <c r="B6" s="48"/>
      <c r="C6" s="49">
        <v>4395.49</v>
      </c>
      <c r="D6" s="48" t="s">
        <v>44</v>
      </c>
      <c r="E6" s="49">
        <v>1</v>
      </c>
    </row>
    <row r="7" spans="1:5" s="50" customFormat="1" ht="15.75" thickBot="1">
      <c r="A7" s="48" t="s">
        <v>56</v>
      </c>
      <c r="B7" s="48"/>
      <c r="C7" s="49">
        <v>11511.26</v>
      </c>
      <c r="D7" s="48" t="s">
        <v>16</v>
      </c>
      <c r="E7" s="49">
        <v>178</v>
      </c>
    </row>
    <row r="8" spans="1:5" s="50" customFormat="1" ht="15.75" thickBot="1">
      <c r="A8" s="48" t="s">
        <v>33</v>
      </c>
      <c r="B8" s="48"/>
      <c r="C8" s="49">
        <v>15880.2</v>
      </c>
      <c r="D8" s="48" t="s">
        <v>34</v>
      </c>
      <c r="E8" s="49">
        <v>28</v>
      </c>
    </row>
    <row r="9" spans="1:5" s="50" customFormat="1" ht="15.75" thickBot="1">
      <c r="A9" s="48" t="s">
        <v>57</v>
      </c>
      <c r="B9" s="48"/>
      <c r="C9" s="49">
        <v>2710.2</v>
      </c>
      <c r="D9" s="48" t="s">
        <v>5</v>
      </c>
      <c r="E9" s="49">
        <v>27102</v>
      </c>
    </row>
    <row r="10" spans="1:5" s="50" customFormat="1" ht="15.75" thickBot="1">
      <c r="A10" s="48" t="s">
        <v>58</v>
      </c>
      <c r="B10" s="48"/>
      <c r="C10" s="49">
        <v>2439.1799999999998</v>
      </c>
      <c r="D10" s="48" t="s">
        <v>5</v>
      </c>
      <c r="E10" s="49">
        <v>27102</v>
      </c>
    </row>
    <row r="11" spans="1:5" s="50" customFormat="1" ht="15.75" thickBot="1">
      <c r="A11" s="48" t="s">
        <v>59</v>
      </c>
      <c r="B11" s="48"/>
      <c r="C11" s="49">
        <v>6111</v>
      </c>
      <c r="D11" s="48" t="s">
        <v>5</v>
      </c>
      <c r="E11" s="49">
        <v>2100</v>
      </c>
    </row>
    <row r="12" spans="1:5" s="50" customFormat="1" ht="15.75" thickBot="1">
      <c r="A12" s="48" t="s">
        <v>60</v>
      </c>
      <c r="B12" s="48"/>
      <c r="C12" s="49">
        <v>595.36</v>
      </c>
      <c r="D12" s="48" t="s">
        <v>6</v>
      </c>
      <c r="E12" s="49">
        <v>8</v>
      </c>
    </row>
    <row r="13" spans="1:5" s="50" customFormat="1" ht="15.75" thickBot="1">
      <c r="A13" s="48" t="s">
        <v>61</v>
      </c>
      <c r="B13" s="48"/>
      <c r="C13" s="49">
        <v>983.04</v>
      </c>
      <c r="D13" s="48" t="s">
        <v>62</v>
      </c>
      <c r="E13" s="49">
        <v>2</v>
      </c>
    </row>
    <row r="14" spans="1:5" s="50" customFormat="1" ht="15.75" thickBot="1">
      <c r="A14" s="48" t="s">
        <v>20</v>
      </c>
      <c r="B14" s="48"/>
      <c r="C14" s="49">
        <v>2428.08</v>
      </c>
      <c r="D14" s="48" t="s">
        <v>21</v>
      </c>
      <c r="E14" s="49">
        <v>3</v>
      </c>
    </row>
    <row r="15" spans="1:5" s="50" customFormat="1" ht="15.75" thickBot="1">
      <c r="A15" s="48" t="s">
        <v>63</v>
      </c>
      <c r="B15" s="48"/>
      <c r="C15" s="49">
        <v>409.36</v>
      </c>
      <c r="D15" s="48" t="s">
        <v>21</v>
      </c>
      <c r="E15" s="49">
        <v>1</v>
      </c>
    </row>
    <row r="16" spans="1:5" s="50" customFormat="1" ht="15.75" thickBot="1">
      <c r="A16" s="48" t="s">
        <v>64</v>
      </c>
      <c r="B16" s="48"/>
      <c r="C16" s="49">
        <v>7252.19</v>
      </c>
      <c r="D16" s="48" t="s">
        <v>44</v>
      </c>
      <c r="E16" s="49">
        <v>1</v>
      </c>
    </row>
    <row r="17" spans="1:5" s="50" customFormat="1" ht="15.75" thickBot="1">
      <c r="A17" s="48" t="s">
        <v>65</v>
      </c>
      <c r="B17" s="48"/>
      <c r="C17" s="49">
        <v>2374</v>
      </c>
      <c r="D17" s="48" t="s">
        <v>21</v>
      </c>
      <c r="E17" s="49">
        <v>1</v>
      </c>
    </row>
    <row r="18" spans="1:5" s="50" customFormat="1" ht="15.75" thickBot="1">
      <c r="A18" s="48" t="s">
        <v>65</v>
      </c>
      <c r="B18" s="48"/>
      <c r="C18" s="49">
        <v>2535</v>
      </c>
      <c r="D18" s="48" t="s">
        <v>21</v>
      </c>
      <c r="E18" s="49">
        <v>1</v>
      </c>
    </row>
    <row r="19" spans="1:5" s="50" customFormat="1" ht="15.75" thickBot="1">
      <c r="A19" s="48" t="s">
        <v>43</v>
      </c>
      <c r="B19" s="48"/>
      <c r="C19" s="49">
        <v>238.2</v>
      </c>
      <c r="D19" s="48" t="s">
        <v>44</v>
      </c>
      <c r="E19" s="49">
        <v>3</v>
      </c>
    </row>
    <row r="20" spans="1:5" s="50" customFormat="1" ht="15.75" thickBot="1">
      <c r="A20" s="48" t="s">
        <v>66</v>
      </c>
      <c r="B20" s="48"/>
      <c r="C20" s="49">
        <v>1914</v>
      </c>
      <c r="D20" s="48" t="s">
        <v>44</v>
      </c>
      <c r="E20" s="49">
        <v>1</v>
      </c>
    </row>
    <row r="21" spans="1:5" s="50" customFormat="1" ht="15.75" thickBot="1">
      <c r="A21" s="48" t="s">
        <v>67</v>
      </c>
      <c r="B21" s="48"/>
      <c r="C21" s="49">
        <v>2812.38</v>
      </c>
      <c r="D21" s="48" t="s">
        <v>44</v>
      </c>
      <c r="E21" s="49">
        <v>6</v>
      </c>
    </row>
    <row r="22" spans="1:5" s="50" customFormat="1" ht="15.75" thickBot="1">
      <c r="A22" s="48" t="s">
        <v>68</v>
      </c>
      <c r="B22" s="48"/>
      <c r="C22" s="49">
        <v>313.83999999999997</v>
      </c>
      <c r="D22" s="48" t="s">
        <v>5</v>
      </c>
      <c r="E22" s="49">
        <v>3.75</v>
      </c>
    </row>
    <row r="23" spans="1:5" s="50" customFormat="1" ht="15.75" thickBot="1">
      <c r="A23" s="48" t="s">
        <v>69</v>
      </c>
      <c r="B23" s="48"/>
      <c r="C23" s="49">
        <v>460.73</v>
      </c>
      <c r="D23" s="48" t="s">
        <v>5</v>
      </c>
      <c r="E23" s="49">
        <v>27102</v>
      </c>
    </row>
    <row r="24" spans="1:5" s="50" customFormat="1" ht="15.75" thickBot="1">
      <c r="A24" s="48" t="s">
        <v>70</v>
      </c>
      <c r="B24" s="48"/>
      <c r="C24" s="49">
        <v>460.73</v>
      </c>
      <c r="D24" s="48" t="s">
        <v>5</v>
      </c>
      <c r="E24" s="49">
        <v>27102</v>
      </c>
    </row>
    <row r="25" spans="1:5" s="50" customFormat="1" ht="15.75" thickBot="1">
      <c r="A25" s="48" t="s">
        <v>71</v>
      </c>
      <c r="B25" s="48"/>
      <c r="C25" s="49">
        <v>381.43</v>
      </c>
      <c r="D25" s="48" t="s">
        <v>72</v>
      </c>
      <c r="E25" s="49">
        <v>1</v>
      </c>
    </row>
    <row r="26" spans="1:5" s="50" customFormat="1" ht="15.75" thickBot="1">
      <c r="A26" s="48" t="s">
        <v>45</v>
      </c>
      <c r="B26" s="48"/>
      <c r="C26" s="49">
        <v>797.16</v>
      </c>
      <c r="D26" s="48" t="s">
        <v>44</v>
      </c>
      <c r="E26" s="49">
        <v>4</v>
      </c>
    </row>
    <row r="27" spans="1:5" s="50" customFormat="1" ht="15.75" thickBot="1">
      <c r="A27" s="48" t="s">
        <v>73</v>
      </c>
      <c r="B27" s="48"/>
      <c r="C27" s="49">
        <v>1117.43</v>
      </c>
      <c r="D27" s="48" t="s">
        <v>44</v>
      </c>
      <c r="E27" s="49">
        <v>1</v>
      </c>
    </row>
    <row r="28" spans="1:5" s="50" customFormat="1" ht="15.75" thickBot="1">
      <c r="A28" s="48" t="s">
        <v>38</v>
      </c>
      <c r="B28" s="48"/>
      <c r="C28" s="49">
        <v>3762.72</v>
      </c>
      <c r="D28" s="48" t="s">
        <v>6</v>
      </c>
      <c r="E28" s="49">
        <v>27</v>
      </c>
    </row>
    <row r="29" spans="1:5" s="50" customFormat="1" ht="15.75" thickBot="1">
      <c r="A29" s="48" t="s">
        <v>74</v>
      </c>
      <c r="B29" s="48"/>
      <c r="C29" s="49">
        <v>232.36</v>
      </c>
      <c r="D29" s="48" t="s">
        <v>44</v>
      </c>
      <c r="E29" s="49">
        <v>1</v>
      </c>
    </row>
    <row r="30" spans="1:5" s="50" customFormat="1" ht="15.75" thickBot="1">
      <c r="A30" s="48" t="s">
        <v>46</v>
      </c>
      <c r="B30" s="48"/>
      <c r="C30" s="49">
        <v>546.42999999999995</v>
      </c>
      <c r="D30" s="48" t="s">
        <v>44</v>
      </c>
      <c r="E30" s="49">
        <v>1</v>
      </c>
    </row>
    <row r="31" spans="1:5" s="50" customFormat="1" ht="15.75" thickBot="1">
      <c r="A31" s="48" t="s">
        <v>47</v>
      </c>
      <c r="B31" s="48"/>
      <c r="C31" s="49">
        <v>1046.73</v>
      </c>
      <c r="D31" s="48" t="s">
        <v>48</v>
      </c>
      <c r="E31" s="49">
        <v>1</v>
      </c>
    </row>
    <row r="32" spans="1:5" s="50" customFormat="1" ht="15.75" thickBot="1">
      <c r="A32" s="48" t="s">
        <v>75</v>
      </c>
      <c r="B32" s="48"/>
      <c r="C32" s="49">
        <v>4701.29</v>
      </c>
      <c r="D32" s="48" t="s">
        <v>21</v>
      </c>
      <c r="E32" s="49">
        <v>1</v>
      </c>
    </row>
    <row r="33" spans="1:5" s="50" customFormat="1" ht="15.75" thickBot="1">
      <c r="A33" s="48" t="s">
        <v>76</v>
      </c>
      <c r="B33" s="48"/>
      <c r="C33" s="49">
        <v>214.17</v>
      </c>
      <c r="D33" s="48" t="s">
        <v>44</v>
      </c>
      <c r="E33" s="49">
        <v>1</v>
      </c>
    </row>
    <row r="34" spans="1:5" s="50" customFormat="1" ht="15.75" thickBot="1">
      <c r="A34" s="48" t="s">
        <v>77</v>
      </c>
      <c r="B34" s="48"/>
      <c r="C34" s="49">
        <v>494.78</v>
      </c>
      <c r="D34" s="48" t="s">
        <v>44</v>
      </c>
      <c r="E34" s="49">
        <v>1</v>
      </c>
    </row>
    <row r="35" spans="1:5" s="50" customFormat="1" ht="15.75" thickBot="1">
      <c r="A35" s="48" t="s">
        <v>78</v>
      </c>
      <c r="B35" s="48"/>
      <c r="C35" s="49">
        <v>483.69</v>
      </c>
      <c r="D35" s="48" t="s">
        <v>44</v>
      </c>
      <c r="E35" s="49">
        <v>1</v>
      </c>
    </row>
    <row r="36" spans="1:5" s="50" customFormat="1" ht="15.75" thickBot="1">
      <c r="A36" s="48" t="s">
        <v>79</v>
      </c>
      <c r="B36" s="48"/>
      <c r="C36" s="49">
        <v>346.91</v>
      </c>
      <c r="D36" s="48" t="s">
        <v>44</v>
      </c>
      <c r="E36" s="49">
        <v>1</v>
      </c>
    </row>
    <row r="37" spans="1:5" s="50" customFormat="1" ht="15.75" thickBot="1">
      <c r="A37" s="48" t="s">
        <v>49</v>
      </c>
      <c r="B37" s="48"/>
      <c r="C37" s="49">
        <v>4359.6000000000004</v>
      </c>
      <c r="D37" s="48" t="s">
        <v>5</v>
      </c>
      <c r="E37" s="49">
        <v>35</v>
      </c>
    </row>
    <row r="38" spans="1:5" s="50" customFormat="1" ht="15.75" thickBot="1">
      <c r="A38" s="48" t="s">
        <v>80</v>
      </c>
      <c r="B38" s="48"/>
      <c r="C38" s="49">
        <v>6235</v>
      </c>
      <c r="D38" s="48" t="s">
        <v>81</v>
      </c>
      <c r="E38" s="49">
        <v>1</v>
      </c>
    </row>
    <row r="39" spans="1:5" s="50" customFormat="1" ht="15.75" thickBot="1">
      <c r="A39" s="48" t="s">
        <v>80</v>
      </c>
      <c r="B39" s="48"/>
      <c r="C39" s="49">
        <v>1154.1600000000001</v>
      </c>
      <c r="D39" s="48" t="s">
        <v>81</v>
      </c>
      <c r="E39" s="49">
        <v>1</v>
      </c>
    </row>
    <row r="40" spans="1:5" s="50" customFormat="1" ht="15.75" thickBot="1">
      <c r="A40" s="48" t="s">
        <v>82</v>
      </c>
      <c r="B40" s="48"/>
      <c r="C40" s="49">
        <v>2083.5</v>
      </c>
      <c r="D40" s="48" t="s">
        <v>21</v>
      </c>
      <c r="E40" s="49">
        <v>3</v>
      </c>
    </row>
    <row r="41" spans="1:5" s="50" customFormat="1" ht="15.75" thickBot="1">
      <c r="A41" s="48" t="s">
        <v>83</v>
      </c>
      <c r="B41" s="48"/>
      <c r="C41" s="49">
        <v>609.99</v>
      </c>
      <c r="D41" s="48" t="s">
        <v>44</v>
      </c>
      <c r="E41" s="49">
        <v>1</v>
      </c>
    </row>
    <row r="42" spans="1:5" s="50" customFormat="1" ht="15.75" thickBot="1">
      <c r="A42" s="48" t="s">
        <v>84</v>
      </c>
      <c r="B42" s="48"/>
      <c r="C42" s="49">
        <v>563</v>
      </c>
      <c r="D42" s="48" t="s">
        <v>6</v>
      </c>
      <c r="E42" s="49">
        <v>1</v>
      </c>
    </row>
    <row r="43" spans="1:5" s="50" customFormat="1" ht="15.75" thickBot="1">
      <c r="A43" s="48" t="s">
        <v>85</v>
      </c>
      <c r="B43" s="48"/>
      <c r="C43" s="49">
        <v>24391.8</v>
      </c>
      <c r="D43" s="48" t="s">
        <v>6</v>
      </c>
      <c r="E43" s="49">
        <v>27102</v>
      </c>
    </row>
    <row r="44" spans="1:5" s="50" customFormat="1" ht="15.75" thickBot="1">
      <c r="A44" s="48" t="s">
        <v>86</v>
      </c>
      <c r="B44" s="48"/>
      <c r="C44" s="49">
        <v>26017.919999999998</v>
      </c>
      <c r="D44" s="48" t="s">
        <v>5</v>
      </c>
      <c r="E44" s="49">
        <v>27102</v>
      </c>
    </row>
    <row r="45" spans="1:5" s="50" customFormat="1" ht="15.75" thickBot="1">
      <c r="A45" s="48" t="s">
        <v>87</v>
      </c>
      <c r="B45" s="48"/>
      <c r="C45" s="49">
        <v>6233.46</v>
      </c>
      <c r="D45" s="48" t="s">
        <v>5</v>
      </c>
      <c r="E45" s="49">
        <v>27102</v>
      </c>
    </row>
    <row r="46" spans="1:5" s="50" customFormat="1" ht="15.75" thickBot="1">
      <c r="A46" s="48" t="s">
        <v>88</v>
      </c>
      <c r="B46" s="48"/>
      <c r="C46" s="49">
        <v>6775.5</v>
      </c>
      <c r="D46" s="48" t="s">
        <v>5</v>
      </c>
      <c r="E46" s="49">
        <v>27102</v>
      </c>
    </row>
    <row r="47" spans="1:5" s="50" customFormat="1" ht="15.75" thickBot="1">
      <c r="A47" s="48" t="s">
        <v>89</v>
      </c>
      <c r="B47" s="48"/>
      <c r="C47" s="49">
        <v>39365.24</v>
      </c>
      <c r="D47" s="48" t="s">
        <v>5</v>
      </c>
      <c r="E47" s="49">
        <v>23714</v>
      </c>
    </row>
    <row r="48" spans="1:5" s="50" customFormat="1" ht="15.75" thickBot="1">
      <c r="A48" s="48" t="s">
        <v>90</v>
      </c>
      <c r="B48" s="48"/>
      <c r="C48" s="49">
        <v>51499.69</v>
      </c>
      <c r="D48" s="48" t="s">
        <v>5</v>
      </c>
      <c r="E48" s="49">
        <v>27105.1</v>
      </c>
    </row>
    <row r="49" spans="1:5" s="50" customFormat="1" ht="15.75" thickBot="1">
      <c r="A49" s="48" t="s">
        <v>91</v>
      </c>
      <c r="B49" s="48"/>
      <c r="C49" s="49">
        <v>62341.13</v>
      </c>
      <c r="D49" s="48" t="s">
        <v>5</v>
      </c>
      <c r="E49" s="49">
        <v>25445.360000000001</v>
      </c>
    </row>
    <row r="50" spans="1:5" s="50" customFormat="1" ht="15.75" thickBot="1">
      <c r="A50" s="48" t="s">
        <v>92</v>
      </c>
      <c r="B50" s="48"/>
      <c r="C50" s="49">
        <v>62117.55</v>
      </c>
      <c r="D50" s="48" t="s">
        <v>5</v>
      </c>
      <c r="E50" s="49">
        <v>22588.2</v>
      </c>
    </row>
    <row r="51" spans="1:5" s="50" customFormat="1" ht="15.75" thickBot="1">
      <c r="A51" s="48" t="s">
        <v>93</v>
      </c>
      <c r="B51" s="48"/>
      <c r="C51" s="49">
        <v>107052.9</v>
      </c>
      <c r="D51" s="48" t="s">
        <v>6</v>
      </c>
      <c r="E51" s="49">
        <v>27102</v>
      </c>
    </row>
    <row r="52" spans="1:5" s="50" customFormat="1" ht="15.75" thickBot="1">
      <c r="A52" s="48" t="s">
        <v>94</v>
      </c>
      <c r="B52" s="48"/>
      <c r="C52" s="49">
        <v>111660.24</v>
      </c>
      <c r="D52" s="48" t="s">
        <v>5</v>
      </c>
      <c r="E52" s="49">
        <v>27102</v>
      </c>
    </row>
    <row r="53" spans="1:5" s="50" customFormat="1" ht="15.75" thickBot="1">
      <c r="A53" s="48" t="s">
        <v>95</v>
      </c>
      <c r="B53" s="48"/>
      <c r="C53" s="49">
        <v>636.12</v>
      </c>
      <c r="D53" s="48" t="s">
        <v>44</v>
      </c>
      <c r="E53" s="49">
        <v>1</v>
      </c>
    </row>
    <row r="54" spans="1:5" s="50" customFormat="1" ht="15.75" thickBot="1">
      <c r="A54" s="48" t="s">
        <v>96</v>
      </c>
      <c r="B54" s="48"/>
      <c r="C54" s="49">
        <v>448.46</v>
      </c>
      <c r="D54" s="48" t="s">
        <v>44</v>
      </c>
      <c r="E54" s="49">
        <v>1</v>
      </c>
    </row>
    <row r="55" spans="1:5" s="50" customFormat="1" ht="15.75" thickBot="1">
      <c r="A55" s="48" t="s">
        <v>97</v>
      </c>
      <c r="B55" s="48"/>
      <c r="C55" s="49">
        <v>928.44</v>
      </c>
      <c r="D55" s="48" t="s">
        <v>44</v>
      </c>
      <c r="E55" s="49">
        <v>1</v>
      </c>
    </row>
    <row r="56" spans="1:5" s="50" customFormat="1" ht="15.75" thickBot="1">
      <c r="A56" s="48" t="s">
        <v>98</v>
      </c>
      <c r="B56" s="48"/>
      <c r="C56" s="49">
        <v>6078.79</v>
      </c>
      <c r="D56" s="48" t="s">
        <v>21</v>
      </c>
      <c r="E56" s="49">
        <v>1</v>
      </c>
    </row>
    <row r="57" spans="1:5" s="50" customFormat="1" ht="15.75" thickBot="1">
      <c r="A57" s="48" t="s">
        <v>37</v>
      </c>
      <c r="B57" s="48"/>
      <c r="C57" s="49">
        <v>171.34</v>
      </c>
      <c r="D57" s="48" t="s">
        <v>44</v>
      </c>
      <c r="E57" s="49">
        <v>1</v>
      </c>
    </row>
    <row r="58" spans="1:5" s="50" customFormat="1" ht="15.75" thickBot="1">
      <c r="A58" s="48" t="s">
        <v>99</v>
      </c>
      <c r="B58" s="48"/>
      <c r="C58" s="49">
        <v>2502.2600000000002</v>
      </c>
      <c r="D58" s="48" t="s">
        <v>44</v>
      </c>
      <c r="E58" s="49">
        <v>2</v>
      </c>
    </row>
    <row r="59" spans="1:5" s="50" customFormat="1" ht="15.75" thickBot="1">
      <c r="A59" s="48" t="s">
        <v>100</v>
      </c>
      <c r="B59" s="48"/>
      <c r="C59" s="49">
        <v>2439.1799999999998</v>
      </c>
      <c r="D59" s="48" t="s">
        <v>5</v>
      </c>
      <c r="E59" s="49">
        <v>27102</v>
      </c>
    </row>
    <row r="60" spans="1:5" s="50" customFormat="1" ht="15.75" thickBot="1">
      <c r="A60" s="48" t="s">
        <v>101</v>
      </c>
      <c r="B60" s="48"/>
      <c r="C60" s="49">
        <v>2439.1799999999998</v>
      </c>
      <c r="D60" s="48" t="s">
        <v>5</v>
      </c>
      <c r="E60" s="49">
        <v>27102</v>
      </c>
    </row>
    <row r="61" spans="1:5" s="50" customFormat="1" ht="15.75" thickBot="1">
      <c r="A61" s="48" t="s">
        <v>102</v>
      </c>
      <c r="B61" s="48"/>
      <c r="C61" s="49">
        <v>2876.19</v>
      </c>
      <c r="D61" s="48" t="s">
        <v>48</v>
      </c>
      <c r="E61" s="49">
        <v>1</v>
      </c>
    </row>
    <row r="62" spans="1:5" s="50" customFormat="1" ht="15.75" thickBot="1">
      <c r="A62" s="48" t="s">
        <v>103</v>
      </c>
      <c r="B62" s="48"/>
      <c r="C62" s="49">
        <v>2819.16</v>
      </c>
      <c r="D62" s="48" t="s">
        <v>104</v>
      </c>
      <c r="E62" s="49">
        <v>2</v>
      </c>
    </row>
    <row r="63" spans="1:5" s="50" customFormat="1" ht="15.75" thickBot="1">
      <c r="A63" s="48" t="s">
        <v>50</v>
      </c>
      <c r="B63" s="48"/>
      <c r="C63" s="49">
        <v>4477.0200000000004</v>
      </c>
      <c r="D63" s="48" t="s">
        <v>44</v>
      </c>
      <c r="E63" s="49">
        <v>3</v>
      </c>
    </row>
    <row r="64" spans="1:5" s="50" customFormat="1" ht="15.75" thickBot="1">
      <c r="A64" s="48" t="s">
        <v>105</v>
      </c>
      <c r="B64" s="48"/>
      <c r="C64" s="49">
        <v>10298.76</v>
      </c>
      <c r="D64" s="48" t="s">
        <v>5</v>
      </c>
      <c r="E64" s="49">
        <v>27102</v>
      </c>
    </row>
    <row r="65" spans="1:5" s="50" customFormat="1" ht="15.75" thickBot="1">
      <c r="A65" s="48" t="s">
        <v>106</v>
      </c>
      <c r="B65" s="48"/>
      <c r="C65" s="49">
        <v>10298.76</v>
      </c>
      <c r="D65" s="48" t="s">
        <v>5</v>
      </c>
      <c r="E65" s="49">
        <v>27102</v>
      </c>
    </row>
    <row r="66" spans="1:5" s="50" customFormat="1" ht="15.75" thickBot="1">
      <c r="A66" s="48" t="s">
        <v>107</v>
      </c>
      <c r="B66" s="48"/>
      <c r="C66" s="49">
        <v>1028.8800000000001</v>
      </c>
      <c r="D66" s="48" t="s">
        <v>108</v>
      </c>
      <c r="E66" s="49">
        <v>1</v>
      </c>
    </row>
    <row r="67" spans="1:5" s="50" customFormat="1" ht="15.75" thickBot="1">
      <c r="A67" s="48" t="s">
        <v>109</v>
      </c>
      <c r="B67" s="48"/>
      <c r="C67" s="49">
        <v>419.67</v>
      </c>
      <c r="D67" s="48" t="s">
        <v>44</v>
      </c>
      <c r="E67" s="49">
        <v>1</v>
      </c>
    </row>
    <row r="68" spans="1:5" s="50" customFormat="1" ht="15.75" thickBot="1">
      <c r="A68" s="48" t="s">
        <v>110</v>
      </c>
      <c r="B68" s="48"/>
      <c r="C68" s="49">
        <v>374.66</v>
      </c>
      <c r="D68" s="48" t="s">
        <v>111</v>
      </c>
      <c r="E68" s="49">
        <v>1</v>
      </c>
    </row>
    <row r="69" spans="1:5" s="50" customFormat="1" ht="15.75" thickBot="1">
      <c r="A69" s="48" t="s">
        <v>112</v>
      </c>
      <c r="B69" s="48"/>
      <c r="C69" s="49">
        <v>409.39</v>
      </c>
      <c r="D69" s="48" t="s">
        <v>104</v>
      </c>
      <c r="E69" s="49">
        <v>1</v>
      </c>
    </row>
    <row r="70" spans="1:5" s="50" customFormat="1" ht="15.75" thickBot="1">
      <c r="A70" s="48" t="s">
        <v>113</v>
      </c>
      <c r="B70" s="48"/>
      <c r="C70" s="49">
        <v>5282.98</v>
      </c>
      <c r="D70" s="48" t="s">
        <v>44</v>
      </c>
      <c r="E70" s="49">
        <v>2</v>
      </c>
    </row>
    <row r="71" spans="1:5" s="50" customFormat="1" ht="15.75" thickBot="1">
      <c r="A71" s="48" t="s">
        <v>114</v>
      </c>
      <c r="B71" s="48"/>
      <c r="C71" s="49">
        <v>2876.19</v>
      </c>
      <c r="D71" s="48" t="s">
        <v>48</v>
      </c>
      <c r="E71" s="49">
        <v>1</v>
      </c>
    </row>
    <row r="72" spans="1:5" ht="15.75" thickBot="1">
      <c r="A72" s="45"/>
      <c r="B72" s="45"/>
      <c r="C72" s="47">
        <f>SUM(C6:C71)</f>
        <v>649215.44999999995</v>
      </c>
      <c r="D72" s="45"/>
      <c r="E72" s="46"/>
    </row>
    <row r="74" spans="1:5">
      <c r="C74" s="42">
        <v>649215.44999999995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п-завод-ая 31</vt:lpstr>
      <vt:lpstr>накоп 2020</vt:lpstr>
      <vt:lpstr>Лист3</vt:lpstr>
      <vt:lpstr>'п-завод-ая 31'!Область_печати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2019-01-30T00:53:23Z</cp:lastPrinted>
  <dcterms:created xsi:type="dcterms:W3CDTF">2016-03-18T02:51:51Z</dcterms:created>
  <dcterms:modified xsi:type="dcterms:W3CDTF">2022-03-24T23:28:06Z</dcterms:modified>
</cp:coreProperties>
</file>