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чкалова 18" sheetId="1" r:id="rId1"/>
    <sheet name="накоп.2020" sheetId="2" r:id="rId2"/>
    <sheet name="Лист3" sheetId="3" r:id="rId3"/>
  </sheets>
  <definedNames>
    <definedName name="_xlnm.Print_Area" localSheetId="0">'чкалова 18'!$A$1:$E$81</definedName>
  </definedNames>
  <calcPr calcId="145621" refMode="R1C1"/>
</workbook>
</file>

<file path=xl/calcChain.xml><?xml version="1.0" encoding="utf-8"?>
<calcChain xmlns="http://schemas.openxmlformats.org/spreadsheetml/2006/main">
  <c r="C36" i="1" l="1"/>
  <c r="C35" i="1"/>
  <c r="C34" i="1"/>
  <c r="C33" i="1"/>
  <c r="C71" i="1" l="1"/>
  <c r="C39" i="1"/>
  <c r="C28" i="1"/>
  <c r="C21" i="1"/>
  <c r="C19" i="1"/>
  <c r="C51" i="2" l="1"/>
  <c r="C7" i="1" l="1"/>
  <c r="C69" i="1"/>
  <c r="C66" i="1"/>
  <c r="C64" i="1"/>
  <c r="C16" i="1"/>
  <c r="C13" i="1"/>
  <c r="C10" i="1"/>
  <c r="C8" i="1" s="1"/>
  <c r="C11" i="1" s="1"/>
  <c r="C77" i="1"/>
  <c r="C78" i="1" l="1"/>
  <c r="C76" i="1"/>
  <c r="C79" i="1" l="1"/>
  <c r="B39" i="1"/>
  <c r="B71" i="1"/>
  <c r="B64" i="1"/>
  <c r="B62" i="1"/>
  <c r="C80" i="1" l="1"/>
  <c r="C81" i="1" s="1"/>
  <c r="B61" i="1"/>
  <c r="B77" i="1"/>
  <c r="B76" i="1" s="1"/>
  <c r="B69" i="1"/>
  <c r="B66" i="1"/>
  <c r="B65" i="1"/>
  <c r="B63" i="1"/>
  <c r="B19" i="1"/>
  <c r="B16" i="1"/>
  <c r="B13" i="1"/>
  <c r="B78" i="1" l="1"/>
</calcChain>
</file>

<file path=xl/sharedStrings.xml><?xml version="1.0" encoding="utf-8"?>
<sst xmlns="http://schemas.openxmlformats.org/spreadsheetml/2006/main" count="245" uniqueCount="107">
  <si>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</si>
  <si>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</si>
  <si>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</si>
  <si>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</si>
  <si>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</si>
  <si>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</si>
  <si>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</si>
  <si>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</si>
  <si>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</si>
  <si>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</si>
  <si>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</si>
  <si>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</si>
  <si>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</si>
  <si>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</si>
  <si>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</si>
  <si>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</si>
  <si>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</si>
  <si>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</si>
  <si>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</si>
  <si>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</si>
  <si>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</si>
  <si>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</si>
  <si>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</si>
  <si>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</si>
  <si>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</si>
  <si>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</si>
  <si>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</si>
  <si>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</si>
  <si>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</si>
  <si>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</si>
  <si>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</si>
  <si>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</si>
  <si>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</si>
  <si>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</si>
  <si>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</si>
  <si>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Адрес: ул. Чкалова, д. 18</t>
  </si>
  <si>
    <t>ИП Сенечкин С.Ю.</t>
  </si>
  <si>
    <t>Выезд а/машины по заявке</t>
  </si>
  <si>
    <t>выезд</t>
  </si>
  <si>
    <t>1 дом</t>
  </si>
  <si>
    <t>Кол-во</t>
  </si>
  <si>
    <t>Ед.изм</t>
  </si>
  <si>
    <t>Наименование работ</t>
  </si>
  <si>
    <t>Доходы по дому:</t>
  </si>
  <si>
    <t>Дезинсекция "ЗКДС"</t>
  </si>
  <si>
    <t>шт.</t>
  </si>
  <si>
    <t>Замена электрической лампы накаливания</t>
  </si>
  <si>
    <t>Навеска замка (крабовый)</t>
  </si>
  <si>
    <t>Осмотр подвала</t>
  </si>
  <si>
    <t>подъезд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</si>
  <si>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</si>
  <si>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</si>
  <si>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ЧКАЛОВА ул. д.18                                             </t>
  </si>
  <si>
    <t>Cуммa</t>
  </si>
  <si>
    <t>Вывод летнего водопровода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</si>
  <si>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</si>
  <si>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</si>
  <si>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</si>
  <si>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Закрытие задвижек,отк-е сбросников перед опр-кой,от-е задвиж после опр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</si>
  <si>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</si>
  <si>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</si>
  <si>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Откачка нечистот в подвале</t>
  </si>
  <si>
    <t>час</t>
  </si>
  <si>
    <t>Отключение отопления</t>
  </si>
  <si>
    <t>Очистка канализационной сети</t>
  </si>
  <si>
    <t>Очистка труб ХВС, ГВС</t>
  </si>
  <si>
    <t>Протяжка контактов на электроприборах</t>
  </si>
  <si>
    <t>Ремонт вентелей до 32 д.</t>
  </si>
  <si>
    <t>Ремонт водостока</t>
  </si>
  <si>
    <t>Ремонт двери</t>
  </si>
  <si>
    <t>Ремонт полотенцесушителя</t>
  </si>
  <si>
    <t>Ремонт радиаторов</t>
  </si>
  <si>
    <t>100 рад</t>
  </si>
  <si>
    <t>Смена вентиля до 20 мм</t>
  </si>
  <si>
    <t>Смена труб ХВС и ГВС д. 25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</si>
  <si>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</si>
  <si>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</si>
  <si>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</si>
  <si>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</si>
  <si>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</si>
  <si>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</si>
  <si>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</si>
  <si>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</si>
  <si>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герметичных перегородок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</si>
  <si>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</si>
  <si>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</si>
  <si>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 по квартире</t>
  </si>
  <si>
    <t>Кв.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</si>
  <si>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</si>
  <si>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</si>
  <si>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врезки в подвал на розливе</t>
  </si>
  <si>
    <t>замена стояка КНС ул. Чкалова, д. 18 кв. 2</t>
  </si>
  <si>
    <t>ремонт оконных откосов в подъездах</t>
  </si>
  <si>
    <t>смена труб ГВС  и ХВС д.20 ПП</t>
  </si>
  <si>
    <t>смена труб ГВС и ХВС д.32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</si>
  <si>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</si>
  <si>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</si>
  <si>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</si>
  <si>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</si>
  <si>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</si>
  <si>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</si>
  <si>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</si>
  <si>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</si>
  <si>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</si>
  <si>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Теплоизоляция труб отопления в подвале</t>
  </si>
  <si>
    <t>Установка пластиковых окон в подъезде 2</t>
  </si>
  <si>
    <t>Установка пластиковых окон в подъезде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</si>
</sst>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43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43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3" borderId="0" xfId="3" applyFont="1" applyFill="1" applyAlignment="1">
      <alignment horizontal="center" vertical="center"/>
    </xf>
    <xf numFmtId="43" fontId="12" fillId="3" borderId="2" xfId="3" applyFont="1" applyFill="1" applyBorder="1" applyAlignment="1">
      <alignment horizontal="center" wrapText="1"/>
    </xf>
    <xf numFmtId="4" fontId="14" fillId="3" borderId="5" xfId="0" applyNumberFormat="1" applyFont="1" applyFill="1" applyBorder="1" applyAlignment="1">
      <alignment vertical="center" wrapText="1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4" borderId="0" xfId="0" applyFill="1"/>
    <xf numFmtId="0" fontId="12" fillId="3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165" fontId="15" fillId="0" borderId="4" xfId="0" applyNumberFormat="1" applyFont="1" applyBorder="1"/>
    <xf numFmtId="165" fontId="0" fillId="0" borderId="0" xfId="0" applyNumberFormat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8" fillId="3" borderId="3" xfId="3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C37" sqref="C37"/>
    </sheetView>
  </sheetViews>
  <sheetFormatPr defaultRowHeight="15" outlineLevelRow="1" x14ac:dyDescent="0.25"/>
  <cols>
    <col min="1" max="1" width="64.7109375" style="37" customWidth="1"/>
    <col min="2" max="2" width="15.5703125" style="38" hidden="1" customWidth="1"/>
    <col min="3" max="3" width="20.42578125" style="39" customWidth="1"/>
    <col min="4" max="4" width="12.140625" style="40" customWidth="1"/>
    <col min="5" max="5" width="26.28515625" style="41" customWidth="1"/>
    <col min="6" max="6" width="0" style="10" hidden="1" customWidth="1"/>
    <col min="7" max="8" width="9.140625" style="10"/>
    <col min="9" max="9" width="19.5703125" style="10" customWidth="1"/>
    <col min="10" max="10" width="17.28515625" style="10" customWidth="1"/>
    <col min="11" max="11" width="11.42578125" style="10" bestFit="1" customWidth="1"/>
    <col min="12" max="16384" width="9.140625" style="10"/>
  </cols>
  <sheetData>
    <row r="1" spans="1:5" s="1" customFormat="1" ht="66.75" customHeight="1" x14ac:dyDescent="0.25">
      <c r="A1" s="55" t="s">
        <v>9</v>
      </c>
      <c r="B1" s="55"/>
      <c r="C1" s="55"/>
      <c r="D1" s="55"/>
      <c r="E1" s="55"/>
    </row>
    <row r="2" spans="1:5" s="1" customFormat="1" ht="15.75" x14ac:dyDescent="0.25">
      <c r="A2" s="2" t="s">
        <v>35</v>
      </c>
      <c r="B2" s="3" t="s">
        <v>32</v>
      </c>
      <c r="C2" s="57" t="s">
        <v>95</v>
      </c>
      <c r="D2" s="57"/>
      <c r="E2" s="4"/>
    </row>
    <row r="3" spans="1:5" ht="57" x14ac:dyDescent="0.25">
      <c r="A3" s="5" t="s">
        <v>3</v>
      </c>
      <c r="B3" s="6" t="s">
        <v>0</v>
      </c>
      <c r="C3" s="7" t="s">
        <v>33</v>
      </c>
      <c r="D3" s="8" t="s">
        <v>1</v>
      </c>
      <c r="E3" s="9" t="s">
        <v>2</v>
      </c>
    </row>
    <row r="4" spans="1:5" x14ac:dyDescent="0.25">
      <c r="A4" s="58" t="s">
        <v>43</v>
      </c>
      <c r="B4" s="59"/>
      <c r="C4" s="59"/>
      <c r="D4" s="59"/>
      <c r="E4" s="60"/>
    </row>
    <row r="5" spans="1:5" x14ac:dyDescent="0.25">
      <c r="A5" s="5" t="s">
        <v>96</v>
      </c>
      <c r="B5" s="6"/>
      <c r="C5" s="7">
        <v>680147.46</v>
      </c>
      <c r="D5" s="47" t="s">
        <v>50</v>
      </c>
      <c r="E5" s="9"/>
    </row>
    <row r="6" spans="1:5" x14ac:dyDescent="0.25">
      <c r="A6" s="5" t="s">
        <v>97</v>
      </c>
      <c r="B6" s="6"/>
      <c r="C6" s="7">
        <v>851440.19</v>
      </c>
      <c r="D6" s="47" t="s">
        <v>50</v>
      </c>
      <c r="E6" s="9"/>
    </row>
    <row r="7" spans="1:5" x14ac:dyDescent="0.25">
      <c r="A7" s="5" t="s">
        <v>98</v>
      </c>
      <c r="B7" s="6"/>
      <c r="C7" s="7">
        <f>C6-C5</f>
        <v>171292.72999999998</v>
      </c>
      <c r="D7" s="47" t="s">
        <v>50</v>
      </c>
      <c r="E7" s="9"/>
    </row>
    <row r="8" spans="1:5" x14ac:dyDescent="0.25">
      <c r="A8" s="5" t="s">
        <v>10</v>
      </c>
      <c r="B8" s="6"/>
      <c r="C8" s="7">
        <f>C10+C9</f>
        <v>39041.79</v>
      </c>
      <c r="D8" s="47" t="s">
        <v>50</v>
      </c>
      <c r="E8" s="9"/>
    </row>
    <row r="9" spans="1:5" x14ac:dyDescent="0.25">
      <c r="A9" s="11" t="s">
        <v>36</v>
      </c>
      <c r="B9" s="12"/>
      <c r="C9" s="43">
        <v>25498.11</v>
      </c>
      <c r="D9" s="47" t="s">
        <v>50</v>
      </c>
      <c r="E9" s="13"/>
    </row>
    <row r="10" spans="1:5" x14ac:dyDescent="0.25">
      <c r="A10" s="11" t="s">
        <v>11</v>
      </c>
      <c r="B10" s="12"/>
      <c r="C10" s="42">
        <f>528.64*12+600*12</f>
        <v>13543.68</v>
      </c>
      <c r="D10" s="47" t="s">
        <v>50</v>
      </c>
      <c r="E10" s="13"/>
    </row>
    <row r="11" spans="1:5" x14ac:dyDescent="0.25">
      <c r="A11" s="14" t="s">
        <v>99</v>
      </c>
      <c r="B11" s="15"/>
      <c r="C11" s="16">
        <f>C5+C8-C10</f>
        <v>705645.57</v>
      </c>
      <c r="D11" s="47" t="s">
        <v>50</v>
      </c>
      <c r="E11" s="13"/>
    </row>
    <row r="12" spans="1:5" x14ac:dyDescent="0.25">
      <c r="A12" s="56" t="s">
        <v>12</v>
      </c>
      <c r="B12" s="56"/>
      <c r="C12" s="56"/>
      <c r="D12" s="56"/>
      <c r="E12" s="56"/>
    </row>
    <row r="13" spans="1:5" ht="15.75" thickBot="1" x14ac:dyDescent="0.3">
      <c r="A13" s="17" t="s">
        <v>13</v>
      </c>
      <c r="B13" s="18" t="e">
        <f>#REF!</f>
        <v>#REF!</v>
      </c>
      <c r="C13" s="19">
        <f>C14+C15</f>
        <v>131741.13999999998</v>
      </c>
      <c r="D13" s="20"/>
      <c r="E13" s="21"/>
    </row>
    <row r="14" spans="1:5" s="44" customFormat="1" ht="15.75" thickBot="1" x14ac:dyDescent="0.3">
      <c r="A14" s="48" t="s">
        <v>81</v>
      </c>
      <c r="B14" s="48"/>
      <c r="C14" s="49">
        <v>64482.96</v>
      </c>
      <c r="D14" s="48" t="s">
        <v>6</v>
      </c>
      <c r="E14" s="49">
        <v>16324.8</v>
      </c>
    </row>
    <row r="15" spans="1:5" s="44" customFormat="1" ht="15.75" thickBot="1" x14ac:dyDescent="0.3">
      <c r="A15" s="48" t="s">
        <v>82</v>
      </c>
      <c r="B15" s="48"/>
      <c r="C15" s="49">
        <v>67258.179999999993</v>
      </c>
      <c r="D15" s="48" t="s">
        <v>5</v>
      </c>
      <c r="E15" s="49">
        <v>16324.8</v>
      </c>
    </row>
    <row r="16" spans="1:5" ht="29.25" thickBot="1" x14ac:dyDescent="0.3">
      <c r="A16" s="17" t="s">
        <v>14</v>
      </c>
      <c r="B16" s="18">
        <f>B18</f>
        <v>0</v>
      </c>
      <c r="C16" s="19">
        <f>C18+C17</f>
        <v>58113.21</v>
      </c>
      <c r="D16" s="20"/>
      <c r="E16" s="21"/>
    </row>
    <row r="17" spans="1:11" s="44" customFormat="1" ht="15.75" thickBot="1" x14ac:dyDescent="0.3">
      <c r="A17" s="48" t="s">
        <v>77</v>
      </c>
      <c r="B17" s="48"/>
      <c r="C17" s="49">
        <v>27095.52</v>
      </c>
      <c r="D17" s="48" t="s">
        <v>5</v>
      </c>
      <c r="E17" s="49">
        <v>16322.6</v>
      </c>
      <c r="I17" s="53"/>
      <c r="J17" s="53"/>
      <c r="K17" s="54"/>
    </row>
    <row r="18" spans="1:11" s="44" customFormat="1" ht="15.75" thickBot="1" x14ac:dyDescent="0.3">
      <c r="A18" s="48" t="s">
        <v>78</v>
      </c>
      <c r="B18" s="48"/>
      <c r="C18" s="49">
        <v>31017.69</v>
      </c>
      <c r="D18" s="48" t="s">
        <v>5</v>
      </c>
      <c r="E18" s="49">
        <v>16325.1</v>
      </c>
    </row>
    <row r="19" spans="1:11" ht="15.75" thickBot="1" x14ac:dyDescent="0.3">
      <c r="A19" s="17" t="s">
        <v>15</v>
      </c>
      <c r="B19" s="22" t="e">
        <f>B20+#REF!</f>
        <v>#REF!</v>
      </c>
      <c r="C19" s="19">
        <f>C20</f>
        <v>7695.73</v>
      </c>
      <c r="D19" s="23"/>
      <c r="E19" s="24"/>
    </row>
    <row r="20" spans="1:11" s="44" customFormat="1" ht="15.75" thickBot="1" x14ac:dyDescent="0.3">
      <c r="A20" s="48" t="s">
        <v>55</v>
      </c>
      <c r="B20" s="48"/>
      <c r="C20" s="49">
        <v>7695.73</v>
      </c>
      <c r="D20" s="48" t="s">
        <v>16</v>
      </c>
      <c r="E20" s="49">
        <v>119</v>
      </c>
    </row>
    <row r="21" spans="1:11" ht="43.5" thickBot="1" x14ac:dyDescent="0.3">
      <c r="A21" s="17" t="s">
        <v>17</v>
      </c>
      <c r="B21" s="18"/>
      <c r="C21" s="19">
        <f>SUM(C22:C27)</f>
        <v>18447.010000000002</v>
      </c>
      <c r="D21" s="20"/>
      <c r="E21" s="21"/>
    </row>
    <row r="22" spans="1:11" s="44" customFormat="1" ht="15.75" thickBot="1" x14ac:dyDescent="0.3">
      <c r="A22" s="48" t="s">
        <v>56</v>
      </c>
      <c r="B22" s="48"/>
      <c r="C22" s="49">
        <v>1632.48</v>
      </c>
      <c r="D22" s="48" t="s">
        <v>5</v>
      </c>
      <c r="E22" s="49">
        <v>16324.8</v>
      </c>
    </row>
    <row r="23" spans="1:11" s="44" customFormat="1" ht="15.75" thickBot="1" x14ac:dyDescent="0.3">
      <c r="A23" s="48" t="s">
        <v>57</v>
      </c>
      <c r="B23" s="48"/>
      <c r="C23" s="49">
        <v>1469.23</v>
      </c>
      <c r="D23" s="48" t="s">
        <v>5</v>
      </c>
      <c r="E23" s="49">
        <v>16324.8</v>
      </c>
    </row>
    <row r="24" spans="1:11" s="44" customFormat="1" ht="15.75" thickBot="1" x14ac:dyDescent="0.3">
      <c r="A24" s="48" t="s">
        <v>84</v>
      </c>
      <c r="B24" s="48"/>
      <c r="C24" s="49">
        <v>1469.23</v>
      </c>
      <c r="D24" s="48" t="s">
        <v>5</v>
      </c>
      <c r="E24" s="49">
        <v>16324.8</v>
      </c>
    </row>
    <row r="25" spans="1:11" s="44" customFormat="1" ht="15.75" thickBot="1" x14ac:dyDescent="0.3">
      <c r="A25" s="48" t="s">
        <v>85</v>
      </c>
      <c r="B25" s="48"/>
      <c r="C25" s="49">
        <v>1469.23</v>
      </c>
      <c r="D25" s="48" t="s">
        <v>5</v>
      </c>
      <c r="E25" s="49">
        <v>16324.8</v>
      </c>
    </row>
    <row r="26" spans="1:11" s="44" customFormat="1" ht="15.75" thickBot="1" x14ac:dyDescent="0.3">
      <c r="A26" s="48" t="s">
        <v>88</v>
      </c>
      <c r="B26" s="48"/>
      <c r="C26" s="49">
        <v>6203.42</v>
      </c>
      <c r="D26" s="48" t="s">
        <v>5</v>
      </c>
      <c r="E26" s="49">
        <v>16324.8</v>
      </c>
    </row>
    <row r="27" spans="1:11" s="44" customFormat="1" ht="15.75" thickBot="1" x14ac:dyDescent="0.3">
      <c r="A27" s="48" t="s">
        <v>89</v>
      </c>
      <c r="B27" s="48"/>
      <c r="C27" s="49">
        <v>6203.42</v>
      </c>
      <c r="D27" s="48" t="s">
        <v>5</v>
      </c>
      <c r="E27" s="49">
        <v>16324.8</v>
      </c>
    </row>
    <row r="28" spans="1:11" ht="43.5" outlineLevel="1" thickBot="1" x14ac:dyDescent="0.3">
      <c r="A28" s="17" t="s">
        <v>18</v>
      </c>
      <c r="B28" s="25"/>
      <c r="C28" s="26">
        <f>SUM(C29:C38)</f>
        <v>199004.65333333335</v>
      </c>
      <c r="D28" s="27"/>
      <c r="E28" s="27"/>
    </row>
    <row r="29" spans="1:11" s="44" customFormat="1" ht="15.75" thickBot="1" x14ac:dyDescent="0.3">
      <c r="A29" s="48" t="s">
        <v>46</v>
      </c>
      <c r="B29" s="48"/>
      <c r="C29" s="49">
        <v>476.4</v>
      </c>
      <c r="D29" s="48" t="s">
        <v>45</v>
      </c>
      <c r="E29" s="49">
        <v>6</v>
      </c>
    </row>
    <row r="30" spans="1:11" s="44" customFormat="1" ht="15.75" thickBot="1" x14ac:dyDescent="0.3">
      <c r="A30" s="48" t="s">
        <v>47</v>
      </c>
      <c r="B30" s="48"/>
      <c r="C30" s="49">
        <v>333.38</v>
      </c>
      <c r="D30" s="48" t="s">
        <v>45</v>
      </c>
      <c r="E30" s="49">
        <v>1</v>
      </c>
    </row>
    <row r="31" spans="1:11" s="44" customFormat="1" ht="15.75" thickBot="1" x14ac:dyDescent="0.3">
      <c r="A31" s="48" t="s">
        <v>66</v>
      </c>
      <c r="B31" s="48"/>
      <c r="C31" s="49">
        <v>232.36</v>
      </c>
      <c r="D31" s="48" t="s">
        <v>45</v>
      </c>
      <c r="E31" s="49">
        <v>1</v>
      </c>
    </row>
    <row r="32" spans="1:11" s="44" customFormat="1" ht="15.75" thickBot="1" x14ac:dyDescent="0.3">
      <c r="A32" s="48" t="s">
        <v>69</v>
      </c>
      <c r="B32" s="48"/>
      <c r="C32" s="49">
        <v>428.34</v>
      </c>
      <c r="D32" s="48" t="s">
        <v>45</v>
      </c>
      <c r="E32" s="49">
        <v>2</v>
      </c>
    </row>
    <row r="33" spans="1:6" s="44" customFormat="1" ht="15.75" thickBot="1" x14ac:dyDescent="0.3">
      <c r="A33" s="48" t="s">
        <v>104</v>
      </c>
      <c r="B33" s="48"/>
      <c r="C33" s="49">
        <f>45500/1.2</f>
        <v>37916.666666666672</v>
      </c>
      <c r="D33" s="48" t="s">
        <v>45</v>
      </c>
      <c r="E33" s="49">
        <v>1</v>
      </c>
    </row>
    <row r="34" spans="1:6" s="44" customFormat="1" ht="15.75" thickBot="1" x14ac:dyDescent="0.3">
      <c r="A34" s="48" t="s">
        <v>104</v>
      </c>
      <c r="B34" s="48"/>
      <c r="C34" s="49">
        <f>45908/1.2</f>
        <v>38256.666666666672</v>
      </c>
      <c r="D34" s="48" t="s">
        <v>45</v>
      </c>
      <c r="E34" s="49">
        <v>1</v>
      </c>
    </row>
    <row r="35" spans="1:6" s="44" customFormat="1" ht="15.75" thickBot="1" x14ac:dyDescent="0.3">
      <c r="A35" s="48" t="s">
        <v>105</v>
      </c>
      <c r="B35" s="48"/>
      <c r="C35" s="49">
        <f>54738/1.2</f>
        <v>45615</v>
      </c>
      <c r="D35" s="48" t="s">
        <v>49</v>
      </c>
      <c r="E35" s="49">
        <v>1</v>
      </c>
    </row>
    <row r="36" spans="1:6" s="44" customFormat="1" ht="15.75" thickBot="1" x14ac:dyDescent="0.3">
      <c r="A36" s="48" t="s">
        <v>106</v>
      </c>
      <c r="B36" s="48"/>
      <c r="C36" s="49">
        <f>53418/1.2</f>
        <v>44515</v>
      </c>
      <c r="D36" s="48" t="s">
        <v>49</v>
      </c>
      <c r="E36" s="49">
        <v>2</v>
      </c>
    </row>
    <row r="37" spans="1:6" s="44" customFormat="1" ht="15.75" thickBot="1" x14ac:dyDescent="0.3">
      <c r="A37" s="48" t="s">
        <v>83</v>
      </c>
      <c r="B37" s="48"/>
      <c r="C37" s="49">
        <v>3274.84</v>
      </c>
      <c r="D37" s="48" t="s">
        <v>45</v>
      </c>
      <c r="E37" s="49">
        <v>2</v>
      </c>
    </row>
    <row r="38" spans="1:6" s="44" customFormat="1" ht="15.75" thickBot="1" x14ac:dyDescent="0.3">
      <c r="A38" s="48" t="s">
        <v>92</v>
      </c>
      <c r="B38" s="48"/>
      <c r="C38" s="49">
        <v>27956</v>
      </c>
      <c r="D38" s="48" t="s">
        <v>49</v>
      </c>
      <c r="E38" s="49">
        <v>1</v>
      </c>
    </row>
    <row r="39" spans="1:6" ht="43.5" thickBot="1" x14ac:dyDescent="0.3">
      <c r="A39" s="17" t="s">
        <v>19</v>
      </c>
      <c r="B39" s="18">
        <f>SUM(B47:B54)</f>
        <v>0</v>
      </c>
      <c r="C39" s="19">
        <f>SUM(C40:C60)</f>
        <v>53101.18</v>
      </c>
      <c r="D39" s="20"/>
      <c r="E39" s="21"/>
      <c r="F39" s="28" t="s">
        <v>4</v>
      </c>
    </row>
    <row r="40" spans="1:6" s="44" customFormat="1" ht="15.75" thickBot="1" x14ac:dyDescent="0.3">
      <c r="A40" s="48" t="s">
        <v>48</v>
      </c>
      <c r="B40" s="48"/>
      <c r="C40" s="49">
        <v>1907.15</v>
      </c>
      <c r="D40" s="48" t="s">
        <v>39</v>
      </c>
      <c r="E40" s="49">
        <v>5</v>
      </c>
    </row>
    <row r="41" spans="1:6" s="44" customFormat="1" ht="15.75" thickBot="1" x14ac:dyDescent="0.3">
      <c r="A41" s="48" t="s">
        <v>61</v>
      </c>
      <c r="B41" s="48"/>
      <c r="C41" s="49">
        <v>1231.1600000000001</v>
      </c>
      <c r="D41" s="48" t="s">
        <v>62</v>
      </c>
      <c r="E41" s="49">
        <v>4</v>
      </c>
    </row>
    <row r="42" spans="1:6" s="44" customFormat="1" ht="15.75" thickBot="1" x14ac:dyDescent="0.3">
      <c r="A42" s="48" t="s">
        <v>63</v>
      </c>
      <c r="B42" s="48"/>
      <c r="C42" s="49">
        <v>1117.43</v>
      </c>
      <c r="D42" s="48" t="s">
        <v>45</v>
      </c>
      <c r="E42" s="49">
        <v>1</v>
      </c>
    </row>
    <row r="43" spans="1:6" s="44" customFormat="1" ht="15.75" thickBot="1" x14ac:dyDescent="0.3">
      <c r="A43" s="48" t="s">
        <v>64</v>
      </c>
      <c r="B43" s="48"/>
      <c r="C43" s="49">
        <v>16026.4</v>
      </c>
      <c r="D43" s="48" t="s">
        <v>6</v>
      </c>
      <c r="E43" s="49">
        <v>115</v>
      </c>
    </row>
    <row r="44" spans="1:6" s="44" customFormat="1" ht="15.75" thickBot="1" x14ac:dyDescent="0.3">
      <c r="A44" s="48" t="s">
        <v>65</v>
      </c>
      <c r="B44" s="48"/>
      <c r="C44" s="49">
        <v>12.07</v>
      </c>
      <c r="D44" s="48" t="s">
        <v>6</v>
      </c>
      <c r="E44" s="49">
        <v>0.1</v>
      </c>
    </row>
    <row r="45" spans="1:6" s="44" customFormat="1" ht="15.75" thickBot="1" x14ac:dyDescent="0.3">
      <c r="A45" s="48" t="s">
        <v>67</v>
      </c>
      <c r="B45" s="48"/>
      <c r="C45" s="49">
        <v>870.02</v>
      </c>
      <c r="D45" s="48" t="s">
        <v>45</v>
      </c>
      <c r="E45" s="49">
        <v>2</v>
      </c>
    </row>
    <row r="46" spans="1:6" s="44" customFormat="1" ht="15.75" thickBot="1" x14ac:dyDescent="0.3">
      <c r="A46" s="48" t="s">
        <v>68</v>
      </c>
      <c r="B46" s="48"/>
      <c r="C46" s="49">
        <v>2576.4</v>
      </c>
      <c r="D46" s="48" t="s">
        <v>6</v>
      </c>
      <c r="E46" s="49">
        <v>12</v>
      </c>
    </row>
    <row r="47" spans="1:6" s="44" customFormat="1" ht="15.75" thickBot="1" x14ac:dyDescent="0.3">
      <c r="A47" s="48" t="s">
        <v>70</v>
      </c>
      <c r="B47" s="48"/>
      <c r="C47" s="49">
        <v>617.09</v>
      </c>
      <c r="D47" s="48" t="s">
        <v>45</v>
      </c>
      <c r="E47" s="49">
        <v>1</v>
      </c>
    </row>
    <row r="48" spans="1:6" s="44" customFormat="1" ht="15.75" thickBot="1" x14ac:dyDescent="0.3">
      <c r="A48" s="48" t="s">
        <v>71</v>
      </c>
      <c r="B48" s="48"/>
      <c r="C48" s="49">
        <v>280.05</v>
      </c>
      <c r="D48" s="48" t="s">
        <v>72</v>
      </c>
      <c r="E48" s="49">
        <v>0.01</v>
      </c>
    </row>
    <row r="49" spans="1:5" s="44" customFormat="1" ht="15.75" thickBot="1" x14ac:dyDescent="0.3">
      <c r="A49" s="48" t="s">
        <v>73</v>
      </c>
      <c r="B49" s="48"/>
      <c r="C49" s="49">
        <v>1219.98</v>
      </c>
      <c r="D49" s="48" t="s">
        <v>45</v>
      </c>
      <c r="E49" s="49">
        <v>2</v>
      </c>
    </row>
    <row r="50" spans="1:5" s="44" customFormat="1" ht="15.75" thickBot="1" x14ac:dyDescent="0.3">
      <c r="A50" s="48" t="s">
        <v>74</v>
      </c>
      <c r="B50" s="48"/>
      <c r="C50" s="49">
        <v>2946</v>
      </c>
      <c r="D50" s="48" t="s">
        <v>6</v>
      </c>
      <c r="E50" s="49">
        <v>2</v>
      </c>
    </row>
    <row r="51" spans="1:5" s="44" customFormat="1" ht="15.75" thickBot="1" x14ac:dyDescent="0.3">
      <c r="A51" s="48" t="s">
        <v>58</v>
      </c>
      <c r="B51" s="48"/>
      <c r="C51" s="49">
        <v>491.52</v>
      </c>
      <c r="D51" s="48" t="s">
        <v>34</v>
      </c>
      <c r="E51" s="49">
        <v>1</v>
      </c>
    </row>
    <row r="52" spans="1:5" s="44" customFormat="1" ht="15.75" thickBot="1" x14ac:dyDescent="0.3">
      <c r="A52" s="48" t="s">
        <v>20</v>
      </c>
      <c r="B52" s="48"/>
      <c r="C52" s="49">
        <v>1618.72</v>
      </c>
      <c r="D52" s="48" t="s">
        <v>21</v>
      </c>
      <c r="E52" s="49">
        <v>2</v>
      </c>
    </row>
    <row r="53" spans="1:5" s="44" customFormat="1" ht="15.75" thickBot="1" x14ac:dyDescent="0.3">
      <c r="A53" s="48" t="s">
        <v>54</v>
      </c>
      <c r="B53" s="48"/>
      <c r="C53" s="49">
        <v>1405.88</v>
      </c>
      <c r="D53" s="48" t="s">
        <v>45</v>
      </c>
      <c r="E53" s="49">
        <v>1</v>
      </c>
    </row>
    <row r="54" spans="1:5" s="44" customFormat="1" ht="15.75" thickBot="1" x14ac:dyDescent="0.3">
      <c r="A54" s="48" t="s">
        <v>37</v>
      </c>
      <c r="B54" s="48"/>
      <c r="C54" s="49">
        <v>5104.3500000000004</v>
      </c>
      <c r="D54" s="48" t="s">
        <v>38</v>
      </c>
      <c r="E54" s="49">
        <v>9</v>
      </c>
    </row>
    <row r="55" spans="1:5" s="44" customFormat="1" ht="15.75" thickBot="1" x14ac:dyDescent="0.3">
      <c r="A55" s="48" t="s">
        <v>31</v>
      </c>
      <c r="B55" s="48"/>
      <c r="C55" s="49">
        <v>342.68</v>
      </c>
      <c r="D55" s="48" t="s">
        <v>45</v>
      </c>
      <c r="E55" s="49">
        <v>2</v>
      </c>
    </row>
    <row r="56" spans="1:5" s="44" customFormat="1" ht="15.75" thickBot="1" x14ac:dyDescent="0.3">
      <c r="A56" s="48" t="s">
        <v>90</v>
      </c>
      <c r="B56" s="48"/>
      <c r="C56" s="49">
        <v>1643.79</v>
      </c>
      <c r="D56" s="48" t="s">
        <v>45</v>
      </c>
      <c r="E56" s="49">
        <v>1</v>
      </c>
    </row>
    <row r="57" spans="1:5" s="44" customFormat="1" ht="15.75" thickBot="1" x14ac:dyDescent="0.3">
      <c r="A57" s="48" t="s">
        <v>91</v>
      </c>
      <c r="B57" s="48"/>
      <c r="C57" s="49">
        <v>2284</v>
      </c>
      <c r="D57" s="48" t="s">
        <v>21</v>
      </c>
      <c r="E57" s="49">
        <v>1</v>
      </c>
    </row>
    <row r="58" spans="1:5" s="44" customFormat="1" ht="15.75" thickBot="1" x14ac:dyDescent="0.3">
      <c r="A58" s="48" t="s">
        <v>93</v>
      </c>
      <c r="B58" s="48"/>
      <c r="C58" s="49">
        <v>6600</v>
      </c>
      <c r="D58" s="48" t="s">
        <v>6</v>
      </c>
      <c r="E58" s="49">
        <v>4</v>
      </c>
    </row>
    <row r="59" spans="1:5" s="44" customFormat="1" ht="15.75" thickBot="1" x14ac:dyDescent="0.3">
      <c r="A59" s="48" t="s">
        <v>94</v>
      </c>
      <c r="B59" s="48"/>
      <c r="C59" s="49">
        <v>2350</v>
      </c>
      <c r="D59" s="48" t="s">
        <v>6</v>
      </c>
      <c r="E59" s="49">
        <v>2</v>
      </c>
    </row>
    <row r="60" spans="1:5" s="44" customFormat="1" ht="21" customHeight="1" thickBot="1" x14ac:dyDescent="0.3">
      <c r="A60" s="48" t="s">
        <v>86</v>
      </c>
      <c r="B60" s="48"/>
      <c r="C60" s="49">
        <v>2456.4899999999998</v>
      </c>
      <c r="D60" s="48" t="s">
        <v>87</v>
      </c>
      <c r="E60" s="49">
        <v>1</v>
      </c>
    </row>
    <row r="61" spans="1:5" ht="28.5" x14ac:dyDescent="0.25">
      <c r="A61" s="17" t="s">
        <v>22</v>
      </c>
      <c r="B61" s="18" t="e">
        <f>#REF!+#REF!</f>
        <v>#REF!</v>
      </c>
      <c r="C61" s="19">
        <v>0</v>
      </c>
      <c r="D61" s="20"/>
      <c r="E61" s="21"/>
    </row>
    <row r="62" spans="1:5" ht="28.5" x14ac:dyDescent="0.25">
      <c r="A62" s="17" t="s">
        <v>23</v>
      </c>
      <c r="B62" s="18" t="e">
        <f>SUM(#REF!)</f>
        <v>#REF!</v>
      </c>
      <c r="C62" s="19">
        <v>0</v>
      </c>
      <c r="D62" s="20"/>
      <c r="E62" s="21"/>
    </row>
    <row r="63" spans="1:5" ht="28.5" x14ac:dyDescent="0.25">
      <c r="A63" s="17" t="s">
        <v>24</v>
      </c>
      <c r="B63" s="18" t="e">
        <f>#REF!</f>
        <v>#REF!</v>
      </c>
      <c r="C63" s="19">
        <v>0</v>
      </c>
      <c r="D63" s="20"/>
      <c r="E63" s="21"/>
    </row>
    <row r="64" spans="1:5" ht="28.5" x14ac:dyDescent="0.25">
      <c r="A64" s="17" t="s">
        <v>25</v>
      </c>
      <c r="B64" s="18" t="e">
        <f>#REF!+#REF!</f>
        <v>#REF!</v>
      </c>
      <c r="C64" s="19">
        <f>0</f>
        <v>0</v>
      </c>
      <c r="D64" s="20"/>
      <c r="E64" s="21"/>
    </row>
    <row r="65" spans="1:5" ht="28.5" x14ac:dyDescent="0.25">
      <c r="A65" s="17" t="s">
        <v>26</v>
      </c>
      <c r="B65" s="18" t="e">
        <f>#REF!</f>
        <v>#REF!</v>
      </c>
      <c r="C65" s="19">
        <v>0</v>
      </c>
      <c r="D65" s="20"/>
      <c r="E65" s="21"/>
    </row>
    <row r="66" spans="1:5" ht="29.25" thickBot="1" x14ac:dyDescent="0.3">
      <c r="A66" s="17" t="s">
        <v>27</v>
      </c>
      <c r="B66" s="18" t="e">
        <f>B67+#REF!</f>
        <v>#REF!</v>
      </c>
      <c r="C66" s="19">
        <f>C67+C68</f>
        <v>30364.129999999997</v>
      </c>
      <c r="D66" s="20"/>
      <c r="E66" s="21"/>
    </row>
    <row r="67" spans="1:5" s="44" customFormat="1" ht="15.75" thickBot="1" x14ac:dyDescent="0.3">
      <c r="A67" s="48" t="s">
        <v>75</v>
      </c>
      <c r="B67" s="48"/>
      <c r="C67" s="49">
        <v>14692.32</v>
      </c>
      <c r="D67" s="48" t="s">
        <v>6</v>
      </c>
      <c r="E67" s="49">
        <v>16324.8</v>
      </c>
    </row>
    <row r="68" spans="1:5" s="44" customFormat="1" ht="15.75" thickBot="1" x14ac:dyDescent="0.3">
      <c r="A68" s="48" t="s">
        <v>76</v>
      </c>
      <c r="B68" s="48"/>
      <c r="C68" s="49">
        <v>15671.81</v>
      </c>
      <c r="D68" s="48" t="s">
        <v>5</v>
      </c>
      <c r="E68" s="49">
        <v>16324.8</v>
      </c>
    </row>
    <row r="69" spans="1:5" ht="43.5" thickBot="1" x14ac:dyDescent="0.3">
      <c r="A69" s="17" t="s">
        <v>28</v>
      </c>
      <c r="B69" s="18" t="e">
        <f>#REF!</f>
        <v>#REF!</v>
      </c>
      <c r="C69" s="19">
        <f>SUM(C70:C70)</f>
        <v>2621.62</v>
      </c>
      <c r="D69" s="20"/>
      <c r="E69" s="21"/>
    </row>
    <row r="70" spans="1:5" s="44" customFormat="1" ht="15.75" thickBot="1" x14ac:dyDescent="0.3">
      <c r="A70" s="48" t="s">
        <v>44</v>
      </c>
      <c r="B70" s="48"/>
      <c r="C70" s="49">
        <v>2621.62</v>
      </c>
      <c r="D70" s="48" t="s">
        <v>5</v>
      </c>
      <c r="E70" s="49">
        <v>900.9</v>
      </c>
    </row>
    <row r="71" spans="1:5" ht="57.75" thickBot="1" x14ac:dyDescent="0.3">
      <c r="A71" s="17" t="s">
        <v>29</v>
      </c>
      <c r="B71" s="18" t="e">
        <f>SUM(#REF!)</f>
        <v>#REF!</v>
      </c>
      <c r="C71" s="19">
        <f>SUM(C72:C75)</f>
        <v>72858.58</v>
      </c>
      <c r="D71" s="20"/>
      <c r="E71" s="21"/>
    </row>
    <row r="72" spans="1:5" s="44" customFormat="1" ht="15.75" thickBot="1" x14ac:dyDescent="0.3">
      <c r="A72" s="48" t="s">
        <v>59</v>
      </c>
      <c r="B72" s="48"/>
      <c r="C72" s="49">
        <v>277.52</v>
      </c>
      <c r="D72" s="48" t="s">
        <v>5</v>
      </c>
      <c r="E72" s="49">
        <v>16324.8</v>
      </c>
    </row>
    <row r="73" spans="1:5" s="44" customFormat="1" ht="15.75" thickBot="1" x14ac:dyDescent="0.3">
      <c r="A73" s="48" t="s">
        <v>60</v>
      </c>
      <c r="B73" s="48"/>
      <c r="C73" s="49">
        <v>277.52</v>
      </c>
      <c r="D73" s="48" t="s">
        <v>5</v>
      </c>
      <c r="E73" s="49">
        <v>16324.8</v>
      </c>
    </row>
    <row r="74" spans="1:5" s="44" customFormat="1" ht="15.75" thickBot="1" x14ac:dyDescent="0.3">
      <c r="A74" s="48" t="s">
        <v>79</v>
      </c>
      <c r="B74" s="48"/>
      <c r="C74" s="49">
        <v>34890.89</v>
      </c>
      <c r="D74" s="48" t="s">
        <v>5</v>
      </c>
      <c r="E74" s="49">
        <v>14241.18</v>
      </c>
    </row>
    <row r="75" spans="1:5" s="44" customFormat="1" ht="15.75" thickBot="1" x14ac:dyDescent="0.3">
      <c r="A75" s="48" t="s">
        <v>80</v>
      </c>
      <c r="B75" s="48"/>
      <c r="C75" s="49">
        <v>37412.65</v>
      </c>
      <c r="D75" s="48" t="s">
        <v>5</v>
      </c>
      <c r="E75" s="49">
        <v>13604.6</v>
      </c>
    </row>
    <row r="76" spans="1:5" x14ac:dyDescent="0.25">
      <c r="A76" s="17" t="s">
        <v>30</v>
      </c>
      <c r="B76" s="18">
        <f>B77</f>
        <v>3050.8474576271187</v>
      </c>
      <c r="C76" s="19">
        <f>C77</f>
        <v>3600</v>
      </c>
      <c r="D76" s="20"/>
      <c r="E76" s="21"/>
    </row>
    <row r="77" spans="1:5" ht="30" x14ac:dyDescent="0.25">
      <c r="A77" s="29" t="s">
        <v>8</v>
      </c>
      <c r="B77" s="22">
        <f>C77/1.18</f>
        <v>3050.8474576271187</v>
      </c>
      <c r="C77" s="30">
        <f>E77*5*12</f>
        <v>3600</v>
      </c>
      <c r="D77" s="31" t="s">
        <v>7</v>
      </c>
      <c r="E77" s="23">
        <v>60</v>
      </c>
    </row>
    <row r="78" spans="1:5" x14ac:dyDescent="0.25">
      <c r="A78" s="32" t="s">
        <v>100</v>
      </c>
      <c r="B78" s="33" t="e">
        <f>B13+B16+B19+#REF!+B39+B61+B62+B63+B64+B65+B66+B69+B71+B76</f>
        <v>#REF!</v>
      </c>
      <c r="C78" s="19">
        <f>C13+C16+C19+C21+C28+C39+C61+C62+C63+C64+C65+C66+C69+C71</f>
        <v>573947.2533333333</v>
      </c>
      <c r="D78" s="34" t="s">
        <v>50</v>
      </c>
      <c r="E78" s="21"/>
    </row>
    <row r="79" spans="1:5" x14ac:dyDescent="0.25">
      <c r="A79" s="32" t="s">
        <v>101</v>
      </c>
      <c r="B79" s="35"/>
      <c r="C79" s="19">
        <f>C78*1.2+C76</f>
        <v>692336.70399999991</v>
      </c>
      <c r="D79" s="34" t="s">
        <v>50</v>
      </c>
      <c r="E79" s="21"/>
    </row>
    <row r="80" spans="1:5" x14ac:dyDescent="0.25">
      <c r="A80" s="32" t="s">
        <v>102</v>
      </c>
      <c r="B80" s="35"/>
      <c r="C80" s="19">
        <f>C5+C8-C79</f>
        <v>26852.546000000089</v>
      </c>
      <c r="D80" s="34" t="s">
        <v>50</v>
      </c>
      <c r="E80" s="21"/>
    </row>
    <row r="81" spans="1:5" ht="28.5" x14ac:dyDescent="0.25">
      <c r="A81" s="17" t="s">
        <v>103</v>
      </c>
      <c r="B81" s="35"/>
      <c r="C81" s="19">
        <f>C80+C7</f>
        <v>198145.27600000007</v>
      </c>
      <c r="D81" s="34" t="s">
        <v>50</v>
      </c>
      <c r="E81" s="36"/>
    </row>
  </sheetData>
  <mergeCells count="4">
    <mergeCell ref="A1:E1"/>
    <mergeCell ref="A12:E12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6" workbookViewId="0">
      <selection activeCell="A55" sqref="A55"/>
    </sheetView>
  </sheetViews>
  <sheetFormatPr defaultRowHeight="15" x14ac:dyDescent="0.25"/>
  <cols>
    <col min="1" max="1" width="70.5703125" style="44" customWidth="1"/>
    <col min="2" max="2" width="70.5703125" style="44" hidden="1" customWidth="1"/>
    <col min="3" max="3" width="12.5703125" style="44" customWidth="1"/>
    <col min="4" max="4" width="20.5703125" style="44" customWidth="1"/>
    <col min="5" max="5" width="12.5703125" style="44" customWidth="1"/>
    <col min="6" max="16384" width="9.140625" style="44"/>
  </cols>
  <sheetData>
    <row r="2" spans="1:5" x14ac:dyDescent="0.25">
      <c r="A2" s="44" t="s">
        <v>51</v>
      </c>
    </row>
    <row r="3" spans="1:5" x14ac:dyDescent="0.25">
      <c r="A3" s="44" t="s">
        <v>52</v>
      </c>
    </row>
    <row r="4" spans="1:5" ht="15.75" thickBot="1" x14ac:dyDescent="0.3"/>
    <row r="5" spans="1:5" ht="15.75" thickBot="1" x14ac:dyDescent="0.3">
      <c r="A5" s="45" t="s">
        <v>42</v>
      </c>
      <c r="B5" s="45"/>
      <c r="C5" s="45" t="s">
        <v>53</v>
      </c>
      <c r="D5" s="45" t="s">
        <v>41</v>
      </c>
      <c r="E5" s="45" t="s">
        <v>40</v>
      </c>
    </row>
    <row r="6" spans="1:5" s="46" customFormat="1" ht="15.75" thickBot="1" x14ac:dyDescent="0.3">
      <c r="A6" s="51" t="s">
        <v>54</v>
      </c>
      <c r="B6" s="51"/>
      <c r="C6" s="52">
        <v>1405.88</v>
      </c>
      <c r="D6" s="51" t="s">
        <v>45</v>
      </c>
      <c r="E6" s="52">
        <v>1</v>
      </c>
    </row>
    <row r="7" spans="1:5" s="46" customFormat="1" ht="15.75" thickBot="1" x14ac:dyDescent="0.3">
      <c r="A7" s="51" t="s">
        <v>55</v>
      </c>
      <c r="B7" s="51"/>
      <c r="C7" s="52">
        <v>7695.73</v>
      </c>
      <c r="D7" s="51" t="s">
        <v>16</v>
      </c>
      <c r="E7" s="52">
        <v>119</v>
      </c>
    </row>
    <row r="8" spans="1:5" s="46" customFormat="1" ht="15.75" thickBot="1" x14ac:dyDescent="0.3">
      <c r="A8" s="51" t="s">
        <v>37</v>
      </c>
      <c r="B8" s="51"/>
      <c r="C8" s="52">
        <v>5104.3500000000004</v>
      </c>
      <c r="D8" s="51" t="s">
        <v>38</v>
      </c>
      <c r="E8" s="52">
        <v>9</v>
      </c>
    </row>
    <row r="9" spans="1:5" s="46" customFormat="1" ht="15.75" thickBot="1" x14ac:dyDescent="0.3">
      <c r="A9" s="51" t="s">
        <v>56</v>
      </c>
      <c r="B9" s="51"/>
      <c r="C9" s="52">
        <v>1632.48</v>
      </c>
      <c r="D9" s="51" t="s">
        <v>5</v>
      </c>
      <c r="E9" s="52">
        <v>16324.8</v>
      </c>
    </row>
    <row r="10" spans="1:5" s="46" customFormat="1" ht="15.75" thickBot="1" x14ac:dyDescent="0.3">
      <c r="A10" s="51" t="s">
        <v>57</v>
      </c>
      <c r="B10" s="51"/>
      <c r="C10" s="52">
        <v>1469.23</v>
      </c>
      <c r="D10" s="51" t="s">
        <v>5</v>
      </c>
      <c r="E10" s="52">
        <v>16324.8</v>
      </c>
    </row>
    <row r="11" spans="1:5" s="46" customFormat="1" ht="15.75" thickBot="1" x14ac:dyDescent="0.3">
      <c r="A11" s="51" t="s">
        <v>44</v>
      </c>
      <c r="B11" s="51"/>
      <c r="C11" s="52">
        <v>2621.62</v>
      </c>
      <c r="D11" s="51" t="s">
        <v>5</v>
      </c>
      <c r="E11" s="52">
        <v>900.9</v>
      </c>
    </row>
    <row r="12" spans="1:5" s="46" customFormat="1" ht="15.75" thickBot="1" x14ac:dyDescent="0.3">
      <c r="A12" s="51" t="s">
        <v>58</v>
      </c>
      <c r="B12" s="51"/>
      <c r="C12" s="52">
        <v>491.52</v>
      </c>
      <c r="D12" s="51" t="s">
        <v>34</v>
      </c>
      <c r="E12" s="52">
        <v>1</v>
      </c>
    </row>
    <row r="13" spans="1:5" s="46" customFormat="1" ht="15.75" thickBot="1" x14ac:dyDescent="0.3">
      <c r="A13" s="51" t="s">
        <v>20</v>
      </c>
      <c r="B13" s="51"/>
      <c r="C13" s="52">
        <v>1618.72</v>
      </c>
      <c r="D13" s="51" t="s">
        <v>21</v>
      </c>
      <c r="E13" s="52">
        <v>2</v>
      </c>
    </row>
    <row r="14" spans="1:5" s="46" customFormat="1" ht="15.75" thickBot="1" x14ac:dyDescent="0.3">
      <c r="A14" s="51" t="s">
        <v>46</v>
      </c>
      <c r="B14" s="51"/>
      <c r="C14" s="52">
        <v>476.4</v>
      </c>
      <c r="D14" s="51" t="s">
        <v>45</v>
      </c>
      <c r="E14" s="52">
        <v>6</v>
      </c>
    </row>
    <row r="15" spans="1:5" s="46" customFormat="1" ht="15.75" thickBot="1" x14ac:dyDescent="0.3">
      <c r="A15" s="51" t="s">
        <v>47</v>
      </c>
      <c r="B15" s="51"/>
      <c r="C15" s="52">
        <v>333.38</v>
      </c>
      <c r="D15" s="51" t="s">
        <v>45</v>
      </c>
      <c r="E15" s="52">
        <v>1</v>
      </c>
    </row>
    <row r="16" spans="1:5" s="46" customFormat="1" ht="15.75" thickBot="1" x14ac:dyDescent="0.3">
      <c r="A16" s="51" t="s">
        <v>59</v>
      </c>
      <c r="B16" s="51"/>
      <c r="C16" s="52">
        <v>277.52</v>
      </c>
      <c r="D16" s="51" t="s">
        <v>5</v>
      </c>
      <c r="E16" s="52">
        <v>16324.8</v>
      </c>
    </row>
    <row r="17" spans="1:5" s="46" customFormat="1" ht="15.75" thickBot="1" x14ac:dyDescent="0.3">
      <c r="A17" s="51" t="s">
        <v>60</v>
      </c>
      <c r="B17" s="51"/>
      <c r="C17" s="52">
        <v>277.52</v>
      </c>
      <c r="D17" s="51" t="s">
        <v>5</v>
      </c>
      <c r="E17" s="52">
        <v>16324.8</v>
      </c>
    </row>
    <row r="18" spans="1:5" s="46" customFormat="1" ht="15.75" thickBot="1" x14ac:dyDescent="0.3">
      <c r="A18" s="51" t="s">
        <v>48</v>
      </c>
      <c r="B18" s="51"/>
      <c r="C18" s="52">
        <v>1907.15</v>
      </c>
      <c r="D18" s="51" t="s">
        <v>39</v>
      </c>
      <c r="E18" s="52">
        <v>5</v>
      </c>
    </row>
    <row r="19" spans="1:5" s="46" customFormat="1" ht="15.75" thickBot="1" x14ac:dyDescent="0.3">
      <c r="A19" s="51" t="s">
        <v>61</v>
      </c>
      <c r="B19" s="51"/>
      <c r="C19" s="52">
        <v>1231.1600000000001</v>
      </c>
      <c r="D19" s="51" t="s">
        <v>62</v>
      </c>
      <c r="E19" s="52">
        <v>4</v>
      </c>
    </row>
    <row r="20" spans="1:5" s="46" customFormat="1" ht="15.75" thickBot="1" x14ac:dyDescent="0.3">
      <c r="A20" s="51" t="s">
        <v>63</v>
      </c>
      <c r="B20" s="51"/>
      <c r="C20" s="52">
        <v>1117.43</v>
      </c>
      <c r="D20" s="51" t="s">
        <v>45</v>
      </c>
      <c r="E20" s="52">
        <v>1</v>
      </c>
    </row>
    <row r="21" spans="1:5" s="46" customFormat="1" ht="15.75" thickBot="1" x14ac:dyDescent="0.3">
      <c r="A21" s="51" t="s">
        <v>64</v>
      </c>
      <c r="B21" s="51"/>
      <c r="C21" s="52">
        <v>16026.4</v>
      </c>
      <c r="D21" s="51" t="s">
        <v>6</v>
      </c>
      <c r="E21" s="52">
        <v>115</v>
      </c>
    </row>
    <row r="22" spans="1:5" s="46" customFormat="1" ht="15.75" thickBot="1" x14ac:dyDescent="0.3">
      <c r="A22" s="51" t="s">
        <v>65</v>
      </c>
      <c r="B22" s="51"/>
      <c r="C22" s="52">
        <v>12.07</v>
      </c>
      <c r="D22" s="51" t="s">
        <v>6</v>
      </c>
      <c r="E22" s="52">
        <v>0.1</v>
      </c>
    </row>
    <row r="23" spans="1:5" s="46" customFormat="1" ht="15.75" thickBot="1" x14ac:dyDescent="0.3">
      <c r="A23" s="51" t="s">
        <v>66</v>
      </c>
      <c r="B23" s="51"/>
      <c r="C23" s="52">
        <v>232.36</v>
      </c>
      <c r="D23" s="51" t="s">
        <v>45</v>
      </c>
      <c r="E23" s="52">
        <v>1</v>
      </c>
    </row>
    <row r="24" spans="1:5" s="46" customFormat="1" ht="15.75" thickBot="1" x14ac:dyDescent="0.3">
      <c r="A24" s="51" t="s">
        <v>67</v>
      </c>
      <c r="B24" s="51"/>
      <c r="C24" s="52">
        <v>870.02</v>
      </c>
      <c r="D24" s="51" t="s">
        <v>45</v>
      </c>
      <c r="E24" s="52">
        <v>2</v>
      </c>
    </row>
    <row r="25" spans="1:5" s="46" customFormat="1" ht="15.75" thickBot="1" x14ac:dyDescent="0.3">
      <c r="A25" s="51" t="s">
        <v>68</v>
      </c>
      <c r="B25" s="51"/>
      <c r="C25" s="52">
        <v>2576.4</v>
      </c>
      <c r="D25" s="51" t="s">
        <v>6</v>
      </c>
      <c r="E25" s="52">
        <v>12</v>
      </c>
    </row>
    <row r="26" spans="1:5" s="46" customFormat="1" ht="15.75" thickBot="1" x14ac:dyDescent="0.3">
      <c r="A26" s="51" t="s">
        <v>69</v>
      </c>
      <c r="B26" s="51"/>
      <c r="C26" s="52">
        <v>428.34</v>
      </c>
      <c r="D26" s="51" t="s">
        <v>45</v>
      </c>
      <c r="E26" s="52">
        <v>2</v>
      </c>
    </row>
    <row r="27" spans="1:5" s="46" customFormat="1" ht="15.75" thickBot="1" x14ac:dyDescent="0.3">
      <c r="A27" s="51" t="s">
        <v>70</v>
      </c>
      <c r="B27" s="51"/>
      <c r="C27" s="52">
        <v>617.09</v>
      </c>
      <c r="D27" s="51" t="s">
        <v>45</v>
      </c>
      <c r="E27" s="52">
        <v>1</v>
      </c>
    </row>
    <row r="28" spans="1:5" s="46" customFormat="1" ht="15.75" thickBot="1" x14ac:dyDescent="0.3">
      <c r="A28" s="51" t="s">
        <v>71</v>
      </c>
      <c r="B28" s="51"/>
      <c r="C28" s="52">
        <v>280.05</v>
      </c>
      <c r="D28" s="51" t="s">
        <v>72</v>
      </c>
      <c r="E28" s="52">
        <v>0.01</v>
      </c>
    </row>
    <row r="29" spans="1:5" s="46" customFormat="1" ht="15.75" thickBot="1" x14ac:dyDescent="0.3">
      <c r="A29" s="51" t="s">
        <v>73</v>
      </c>
      <c r="B29" s="51"/>
      <c r="C29" s="52">
        <v>1219.98</v>
      </c>
      <c r="D29" s="51" t="s">
        <v>45</v>
      </c>
      <c r="E29" s="52">
        <v>2</v>
      </c>
    </row>
    <row r="30" spans="1:5" s="46" customFormat="1" ht="15.75" thickBot="1" x14ac:dyDescent="0.3">
      <c r="A30" s="51" t="s">
        <v>74</v>
      </c>
      <c r="B30" s="51"/>
      <c r="C30" s="52">
        <v>2946</v>
      </c>
      <c r="D30" s="51" t="s">
        <v>6</v>
      </c>
      <c r="E30" s="52">
        <v>2</v>
      </c>
    </row>
    <row r="31" spans="1:5" s="46" customFormat="1" ht="15.75" thickBot="1" x14ac:dyDescent="0.3">
      <c r="A31" s="51" t="s">
        <v>75</v>
      </c>
      <c r="B31" s="51"/>
      <c r="C31" s="52">
        <v>14692.32</v>
      </c>
      <c r="D31" s="51" t="s">
        <v>6</v>
      </c>
      <c r="E31" s="52">
        <v>16324.8</v>
      </c>
    </row>
    <row r="32" spans="1:5" s="46" customFormat="1" ht="15.75" thickBot="1" x14ac:dyDescent="0.3">
      <c r="A32" s="51" t="s">
        <v>76</v>
      </c>
      <c r="B32" s="51"/>
      <c r="C32" s="52">
        <v>15671.81</v>
      </c>
      <c r="D32" s="51" t="s">
        <v>5</v>
      </c>
      <c r="E32" s="52">
        <v>16324.8</v>
      </c>
    </row>
    <row r="33" spans="1:5" s="46" customFormat="1" ht="15.75" thickBot="1" x14ac:dyDescent="0.3">
      <c r="A33" s="51" t="s">
        <v>77</v>
      </c>
      <c r="B33" s="51"/>
      <c r="C33" s="52">
        <v>27095.52</v>
      </c>
      <c r="D33" s="51" t="s">
        <v>5</v>
      </c>
      <c r="E33" s="52">
        <v>16322.6</v>
      </c>
    </row>
    <row r="34" spans="1:5" s="46" customFormat="1" ht="15.75" thickBot="1" x14ac:dyDescent="0.3">
      <c r="A34" s="51" t="s">
        <v>78</v>
      </c>
      <c r="B34" s="51"/>
      <c r="C34" s="52">
        <v>31017.69</v>
      </c>
      <c r="D34" s="51" t="s">
        <v>5</v>
      </c>
      <c r="E34" s="52">
        <v>16325.1</v>
      </c>
    </row>
    <row r="35" spans="1:5" s="46" customFormat="1" ht="15.75" thickBot="1" x14ac:dyDescent="0.3">
      <c r="A35" s="51" t="s">
        <v>79</v>
      </c>
      <c r="B35" s="51"/>
      <c r="C35" s="52">
        <v>34890.89</v>
      </c>
      <c r="D35" s="51" t="s">
        <v>5</v>
      </c>
      <c r="E35" s="52">
        <v>14241.18</v>
      </c>
    </row>
    <row r="36" spans="1:5" s="46" customFormat="1" ht="15.75" thickBot="1" x14ac:dyDescent="0.3">
      <c r="A36" s="51" t="s">
        <v>80</v>
      </c>
      <c r="B36" s="51"/>
      <c r="C36" s="52">
        <v>37412.65</v>
      </c>
      <c r="D36" s="51" t="s">
        <v>5</v>
      </c>
      <c r="E36" s="52">
        <v>13604.6</v>
      </c>
    </row>
    <row r="37" spans="1:5" s="46" customFormat="1" ht="15.75" thickBot="1" x14ac:dyDescent="0.3">
      <c r="A37" s="51" t="s">
        <v>81</v>
      </c>
      <c r="B37" s="51"/>
      <c r="C37" s="52">
        <v>64482.96</v>
      </c>
      <c r="D37" s="51" t="s">
        <v>6</v>
      </c>
      <c r="E37" s="52">
        <v>16324.8</v>
      </c>
    </row>
    <row r="38" spans="1:5" s="46" customFormat="1" ht="15.75" thickBot="1" x14ac:dyDescent="0.3">
      <c r="A38" s="51" t="s">
        <v>82</v>
      </c>
      <c r="B38" s="51"/>
      <c r="C38" s="52">
        <v>67258.179999999993</v>
      </c>
      <c r="D38" s="51" t="s">
        <v>5</v>
      </c>
      <c r="E38" s="52">
        <v>16324.8</v>
      </c>
    </row>
    <row r="39" spans="1:5" s="46" customFormat="1" ht="15.75" thickBot="1" x14ac:dyDescent="0.3">
      <c r="A39" s="51" t="s">
        <v>31</v>
      </c>
      <c r="B39" s="51"/>
      <c r="C39" s="52">
        <v>342.68</v>
      </c>
      <c r="D39" s="51" t="s">
        <v>45</v>
      </c>
      <c r="E39" s="52">
        <v>2</v>
      </c>
    </row>
    <row r="40" spans="1:5" s="46" customFormat="1" ht="15.75" thickBot="1" x14ac:dyDescent="0.3">
      <c r="A40" s="51" t="s">
        <v>83</v>
      </c>
      <c r="B40" s="51"/>
      <c r="C40" s="52">
        <v>3274.84</v>
      </c>
      <c r="D40" s="51" t="s">
        <v>45</v>
      </c>
      <c r="E40" s="52">
        <v>2</v>
      </c>
    </row>
    <row r="41" spans="1:5" s="46" customFormat="1" ht="15.75" thickBot="1" x14ac:dyDescent="0.3">
      <c r="A41" s="51" t="s">
        <v>84</v>
      </c>
      <c r="B41" s="51"/>
      <c r="C41" s="52">
        <v>1469.23</v>
      </c>
      <c r="D41" s="51" t="s">
        <v>5</v>
      </c>
      <c r="E41" s="52">
        <v>16324.8</v>
      </c>
    </row>
    <row r="42" spans="1:5" s="46" customFormat="1" ht="15.75" thickBot="1" x14ac:dyDescent="0.3">
      <c r="A42" s="51" t="s">
        <v>85</v>
      </c>
      <c r="B42" s="51"/>
      <c r="C42" s="52">
        <v>1469.23</v>
      </c>
      <c r="D42" s="51" t="s">
        <v>5</v>
      </c>
      <c r="E42" s="52">
        <v>16324.8</v>
      </c>
    </row>
    <row r="43" spans="1:5" s="46" customFormat="1" ht="15.75" thickBot="1" x14ac:dyDescent="0.3">
      <c r="A43" s="51" t="s">
        <v>86</v>
      </c>
      <c r="B43" s="51"/>
      <c r="C43" s="52">
        <v>2456.4899999999998</v>
      </c>
      <c r="D43" s="51" t="s">
        <v>87</v>
      </c>
      <c r="E43" s="52">
        <v>1</v>
      </c>
    </row>
    <row r="44" spans="1:5" s="46" customFormat="1" ht="15.75" thickBot="1" x14ac:dyDescent="0.3">
      <c r="A44" s="51" t="s">
        <v>88</v>
      </c>
      <c r="B44" s="51"/>
      <c r="C44" s="52">
        <v>6203.42</v>
      </c>
      <c r="D44" s="51" t="s">
        <v>5</v>
      </c>
      <c r="E44" s="52">
        <v>16324.8</v>
      </c>
    </row>
    <row r="45" spans="1:5" s="46" customFormat="1" ht="15.75" thickBot="1" x14ac:dyDescent="0.3">
      <c r="A45" s="51" t="s">
        <v>89</v>
      </c>
      <c r="B45" s="51"/>
      <c r="C45" s="52">
        <v>6203.42</v>
      </c>
      <c r="D45" s="51" t="s">
        <v>5</v>
      </c>
      <c r="E45" s="52">
        <v>16324.8</v>
      </c>
    </row>
    <row r="46" spans="1:5" s="46" customFormat="1" ht="15.75" thickBot="1" x14ac:dyDescent="0.3">
      <c r="A46" s="51" t="s">
        <v>90</v>
      </c>
      <c r="B46" s="51"/>
      <c r="C46" s="52">
        <v>1643.79</v>
      </c>
      <c r="D46" s="51" t="s">
        <v>45</v>
      </c>
      <c r="E46" s="52">
        <v>1</v>
      </c>
    </row>
    <row r="47" spans="1:5" s="46" customFormat="1" ht="15.75" thickBot="1" x14ac:dyDescent="0.3">
      <c r="A47" s="51" t="s">
        <v>91</v>
      </c>
      <c r="B47" s="51"/>
      <c r="C47" s="52">
        <v>2284</v>
      </c>
      <c r="D47" s="51" t="s">
        <v>21</v>
      </c>
      <c r="E47" s="52">
        <v>1</v>
      </c>
    </row>
    <row r="48" spans="1:5" s="46" customFormat="1" ht="15.75" thickBot="1" x14ac:dyDescent="0.3">
      <c r="A48" s="51" t="s">
        <v>92</v>
      </c>
      <c r="B48" s="51"/>
      <c r="C48" s="52">
        <v>27956</v>
      </c>
      <c r="D48" s="51" t="s">
        <v>49</v>
      </c>
      <c r="E48" s="52">
        <v>1</v>
      </c>
    </row>
    <row r="49" spans="1:5" s="46" customFormat="1" ht="15.75" thickBot="1" x14ac:dyDescent="0.3">
      <c r="A49" s="51" t="s">
        <v>93</v>
      </c>
      <c r="B49" s="51"/>
      <c r="C49" s="52">
        <v>6600</v>
      </c>
      <c r="D49" s="51" t="s">
        <v>6</v>
      </c>
      <c r="E49" s="52">
        <v>4</v>
      </c>
    </row>
    <row r="50" spans="1:5" s="46" customFormat="1" ht="15.75" thickBot="1" x14ac:dyDescent="0.3">
      <c r="A50" s="51" t="s">
        <v>94</v>
      </c>
      <c r="B50" s="51"/>
      <c r="C50" s="52">
        <v>2350</v>
      </c>
      <c r="D50" s="51" t="s">
        <v>6</v>
      </c>
      <c r="E50" s="52">
        <v>2</v>
      </c>
    </row>
    <row r="51" spans="1:5" ht="15.75" thickBot="1" x14ac:dyDescent="0.3">
      <c r="A51" s="48"/>
      <c r="B51" s="48"/>
      <c r="C51" s="50">
        <f>SUM(C6:C50)</f>
        <v>407643.91999999987</v>
      </c>
      <c r="D51" s="48"/>
      <c r="E51" s="49"/>
    </row>
    <row r="53" spans="1:5" x14ac:dyDescent="0.25">
      <c r="C53" s="44">
        <v>407643.92000000004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чкалова 18</vt:lpstr>
      <vt:lpstr>накоп.2020</vt:lpstr>
      <vt:lpstr>Лист3</vt:lpstr>
      <vt:lpstr>'чкалова 18'!Область_печати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2019-01-30T00:42:26Z</cp:lastPrinted>
  <dcterms:created xsi:type="dcterms:W3CDTF">2016-03-18T02:51:51Z</dcterms:created>
  <dcterms:modified xsi:type="dcterms:W3CDTF">2021-03-09T06:15:29Z</dcterms:modified>
</cp:coreProperties>
</file>