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ярославского 40" sheetId="1" r:id="rId1"/>
    <sheet name="накоп 2020" sheetId="2" r:id="rId2"/>
    <sheet name="скорректир" sheetId="3" r:id="rId3"/>
  </sheets>
  <definedNames>
    <definedName name="_xlnm.Print_Area" localSheetId="0">'ярославского 40'!$A$1:$E$95</definedName>
  </definedNames>
  <calcPr calcId="125725"/>
</workbook>
</file>

<file path=xl/calcChain.xml><?xml version="1.0" encoding="utf-8"?>
<calcChain xmlns="http://schemas.openxmlformats.org/spreadsheetml/2006/main">
  <c r="C50" i="1"/>
  <c r="C44" l="1"/>
  <c r="F18" i="3"/>
  <c r="F19"/>
  <c r="F20"/>
  <c r="F21"/>
  <c r="F22"/>
  <c r="F23"/>
  <c r="F24"/>
  <c r="F25"/>
  <c r="F26"/>
  <c r="F27"/>
  <c r="F28"/>
  <c r="F29"/>
  <c r="F30"/>
  <c r="F31"/>
  <c r="F32"/>
  <c r="G32" s="1"/>
  <c r="F33"/>
  <c r="G33" s="1"/>
  <c r="F34"/>
  <c r="G34" s="1"/>
  <c r="F35"/>
  <c r="G35" s="1"/>
  <c r="F36"/>
  <c r="G36" s="1"/>
  <c r="F37"/>
  <c r="G37" s="1"/>
  <c r="F38"/>
  <c r="G38" s="1"/>
  <c r="F39"/>
  <c r="G39" s="1"/>
  <c r="F40"/>
  <c r="G40" s="1"/>
  <c r="F41"/>
  <c r="G41" s="1"/>
  <c r="F42"/>
  <c r="G42" s="1"/>
  <c r="F43"/>
  <c r="G43" s="1"/>
  <c r="F44"/>
  <c r="G44" s="1"/>
  <c r="F45"/>
  <c r="G45" s="1"/>
  <c r="F46"/>
  <c r="G46" s="1"/>
  <c r="F47"/>
  <c r="G47" s="1"/>
  <c r="F48"/>
  <c r="G48" s="1"/>
  <c r="F49"/>
  <c r="G49" s="1"/>
  <c r="F50"/>
  <c r="G50" s="1"/>
  <c r="F51"/>
  <c r="G51" s="1"/>
  <c r="F52"/>
  <c r="G52" s="1"/>
  <c r="F53"/>
  <c r="G53" s="1"/>
  <c r="F54"/>
  <c r="G54" s="1"/>
  <c r="F55"/>
  <c r="G55" s="1"/>
  <c r="F56"/>
  <c r="G56" s="1"/>
  <c r="F57"/>
  <c r="G57" s="1"/>
  <c r="F58"/>
  <c r="G58" s="1"/>
  <c r="F59"/>
  <c r="G59" s="1"/>
  <c r="F60"/>
  <c r="G60" s="1"/>
  <c r="F61"/>
  <c r="G61" s="1"/>
  <c r="F62"/>
  <c r="G62" s="1"/>
  <c r="F63"/>
  <c r="G63" s="1"/>
  <c r="F64"/>
  <c r="G64" s="1"/>
  <c r="F17"/>
  <c r="G17" s="1"/>
  <c r="G18"/>
  <c r="G19"/>
  <c r="G20"/>
  <c r="G21"/>
  <c r="G22"/>
  <c r="G23"/>
  <c r="G24"/>
  <c r="G25"/>
  <c r="G26"/>
  <c r="G27"/>
  <c r="G28"/>
  <c r="G29"/>
  <c r="G30"/>
  <c r="G31"/>
  <c r="F7"/>
  <c r="G7" s="1"/>
  <c r="F8"/>
  <c r="G8" s="1"/>
  <c r="F9"/>
  <c r="G9" s="1"/>
  <c r="F10"/>
  <c r="G10" s="1"/>
  <c r="F11"/>
  <c r="G11" s="1"/>
  <c r="F12"/>
  <c r="G12" s="1"/>
  <c r="F13"/>
  <c r="G13" s="1"/>
  <c r="F6"/>
  <c r="G6" s="1"/>
  <c r="C69"/>
  <c r="C65"/>
  <c r="C21" i="1" l="1"/>
  <c r="C85"/>
  <c r="C76"/>
  <c r="C30"/>
  <c r="C62" i="2"/>
  <c r="C83" i="1" l="1"/>
  <c r="B73"/>
  <c r="B44"/>
  <c r="C7" l="1"/>
  <c r="C91"/>
  <c r="C90" s="1"/>
  <c r="B85"/>
  <c r="B83"/>
  <c r="C80"/>
  <c r="B80"/>
  <c r="B79"/>
  <c r="B76"/>
  <c r="B75"/>
  <c r="B74"/>
  <c r="C23"/>
  <c r="B21"/>
  <c r="C18"/>
  <c r="B18"/>
  <c r="C15"/>
  <c r="B15"/>
  <c r="C92" l="1"/>
  <c r="B91"/>
  <c r="B90" s="1"/>
  <c r="B92" s="1"/>
  <c r="F92" l="1"/>
  <c r="C93"/>
  <c r="C94" s="1"/>
  <c r="C12"/>
  <c r="C8" s="1"/>
  <c r="C13" s="1"/>
  <c r="C95" l="1"/>
</calcChain>
</file>

<file path=xl/sharedStrings.xml><?xml version="1.0" encoding="utf-8"?>
<sst xmlns="http://schemas.openxmlformats.org/spreadsheetml/2006/main" count="418" uniqueCount="122">
  <si>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</si>
  <si>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</si>
  <si>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</si>
  <si>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</si>
  <si>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</si>
  <si>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</si>
  <si>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</si>
  <si>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</si>
  <si>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</si>
  <si>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</si>
  <si>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</si>
  <si>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Адрес: ул. Ярославского, д. 40</t>
  </si>
  <si>
    <t>Доходы от нежилых помещений и провайдеров:</t>
  </si>
  <si>
    <t>Провайдеры:</t>
  </si>
  <si>
    <t>Расходы по дому:</t>
  </si>
  <si>
    <t>сброс воздуха с системы отопления</t>
  </si>
  <si>
    <t>ИП Кузьмин О.А</t>
  </si>
  <si>
    <t xml:space="preserve">Годовая фактическая стоимость работ (услуг) </t>
  </si>
  <si>
    <t>1 стояк</t>
  </si>
  <si>
    <t>сброс воздуха со стояков отопления</t>
  </si>
  <si>
    <t>Очистка канализационной сети</t>
  </si>
  <si>
    <t>Замена пакетных выключателей</t>
  </si>
  <si>
    <t>Закрытие и открытие стояков</t>
  </si>
  <si>
    <t>выезд</t>
  </si>
  <si>
    <t>Выезд а/машины по заявке</t>
  </si>
  <si>
    <t>Чел.</t>
  </si>
  <si>
    <t>Кол-во</t>
  </si>
  <si>
    <t>Ед.изм</t>
  </si>
  <si>
    <t>Наименование работ</t>
  </si>
  <si>
    <t xml:space="preserve">По адресу ЯРОСЛАВСКОГО ул. д.40                                        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</si>
  <si>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</si>
  <si>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</si>
  <si>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</si>
  <si>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</si>
  <si>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</si>
  <si>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</si>
  <si>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</si>
  <si>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</si>
  <si>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</si>
  <si>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</si>
  <si>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</si>
  <si>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</si>
  <si>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</si>
  <si>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</si>
  <si>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</si>
  <si>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16. Всего расходов по дому за 2018 г.</t>
  </si>
  <si>
    <t>17. Всего расходов по дому с НДС за 2018 г.</t>
  </si>
  <si>
    <t>18. Конечное сальдо по дому на 31.12.2018 г.</t>
  </si>
  <si>
    <t>Доходы по дому:</t>
  </si>
  <si>
    <t>Cуммa</t>
  </si>
  <si>
    <t>Дезинсекция "ЗКДС"</t>
  </si>
  <si>
    <t>Заделка штроб кирпячом</t>
  </si>
  <si>
    <t>шт.</t>
  </si>
  <si>
    <t>Замена электрической лампы накаливания</t>
  </si>
  <si>
    <t>Навеска замка (тросовый)</t>
  </si>
  <si>
    <t>Ремонт штробы</t>
  </si>
  <si>
    <t>Смена вентиля до 20 мм</t>
  </si>
  <si>
    <t>Смена труб канализации д.100</t>
  </si>
  <si>
    <t>Удаление воздуха со стояков отопления</t>
  </si>
  <si>
    <t>Устранение свищей хомутами</t>
  </si>
  <si>
    <t>смена труб ГВС и ХВС  д.20 ПП</t>
  </si>
  <si>
    <t>смена труб ГВС и ХВС д.32 ПП</t>
  </si>
  <si>
    <t>КГАУ "МФЦ Забайкальского края"</t>
  </si>
  <si>
    <t>руб.</t>
  </si>
  <si>
    <t xml:space="preserve">Накопительная по работам за период c  01.01.2020 по  31.12.2020 г.                                                                                   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</si>
  <si>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</si>
  <si>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</si>
  <si>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</si>
  <si>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Замена части стояка ГВС</t>
  </si>
  <si>
    <t>1 пм</t>
  </si>
  <si>
    <t>Исполнение заявок не связаных с ремонтом</t>
  </si>
  <si>
    <t>Исполнение заявок не связаных с ремонтом (проверка эл.счетчиков и т.д.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</si>
  <si>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</si>
  <si>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</si>
  <si>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Осмотр подвала</t>
  </si>
  <si>
    <t>1 дом</t>
  </si>
  <si>
    <t>Осмотр сантех. оборудования</t>
  </si>
  <si>
    <t>Отключение отопления</t>
  </si>
  <si>
    <t>Отогрев стояков с использованием а/м ИЖ</t>
  </si>
  <si>
    <t>Отогрев стояков с использованием а/м газель</t>
  </si>
  <si>
    <t>Подготовка и сдача теплового узла</t>
  </si>
  <si>
    <t>узел</t>
  </si>
  <si>
    <t>Прочистка вентиляции</t>
  </si>
  <si>
    <t>Регулировка теплоносителя</t>
  </si>
  <si>
    <t>Ремонт металлической двери</t>
  </si>
  <si>
    <t>Ремонт труб ГВС</t>
  </si>
  <si>
    <t>метр</t>
  </si>
  <si>
    <t>Ремонт штукатурки гипсовым раствором</t>
  </si>
  <si>
    <t>Сброс воздуха со стояков отопления с использованием а/м газель</t>
  </si>
  <si>
    <t>Смена стекл</t>
  </si>
  <si>
    <t>Содержание ДРС 1,2 кв. 2020 г. коэф. 0,8</t>
  </si>
  <si>
    <t>Содержание ДРС 3,4 кв. 2020 г. коэф.0,8;0,85;0,9;1</t>
  </si>
  <si>
    <t>Уборка МОП 1,2 кв. 2020 г. К=0,8</t>
  </si>
  <si>
    <t>Уборка МОП 3,4 кв. 2020 г. К=0,8</t>
  </si>
  <si>
    <t>Уборка придомовой территории 1,2 кв. 2020 г. К=0,8</t>
  </si>
  <si>
    <t>Уборка придомовой территории 3,4 кв. 2020 г. К=0,6;0,8</t>
  </si>
  <si>
    <t>Управление жилым фондом 1,2 кв. 2020г. К=0,6;0,8;0,85;0,9;1</t>
  </si>
  <si>
    <t>Управление жилым фондом 3,4 кв. 2020г. К=0,6;0,8;0,85;0,9;1</t>
  </si>
  <si>
    <t>Установка перемычки на радиаторе</t>
  </si>
  <si>
    <t>Установка светильников с датчиком на движение</t>
  </si>
  <si>
    <t>Устройство герметичной перегородки</t>
  </si>
  <si>
    <t>Утепление продухов изовером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</si>
  <si>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</si>
  <si>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</si>
  <si>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</si>
  <si>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</si>
  <si>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смена труб ГВС  и ХВС д.20 ПП</t>
  </si>
  <si>
    <t>чистка водоподогревателя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</si>
  <si>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</si>
  <si>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</si>
  <si>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</si>
  <si>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по дому на 31.12.2020</t>
  </si>
  <si>
    <t>Всего доходов по дому за 2020 г.</t>
  </si>
  <si>
    <t>УВО ВНГ РОССИИ (нежилое Ярославского, 40)</t>
  </si>
  <si>
    <t>19. Конечное сальдо с учетом дебиторской задолженности (переплаты) на 31.12.2020 г.</t>
  </si>
  <si>
    <t>Замена стояка ГВС по квартирам</t>
  </si>
  <si>
    <t>Замена стояка КНС</t>
  </si>
  <si>
    <t>Замена стояка ХВС по квартирам</t>
  </si>
  <si>
    <t>Изоляция труб отопления</t>
  </si>
  <si>
    <t>подвал</t>
  </si>
  <si>
    <t>Чистка подвала, Ярославского, 40</t>
  </si>
  <si>
    <t>дом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</si>
</sst>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0&quot;р.&quot;"/>
    <numFmt numFmtId="166" formatCode="_-* #,##0.00_-;\-* #,##0.00_-;_-* &quot;-&quot;??_-;_-@_-"/>
    <numFmt numFmtId="167" formatCode="_-* #&quot; &quot;##0.00_-;\-* #&quot; &quot;##0.00_-;_-* &quot;-&quot;??_-;_-@_-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</cellStyleXfs>
  <cellXfs count="59">
    <xf numFmtId="0" fontId="0" fillId="0" borderId="0" xfId="0"/>
    <xf numFmtId="165" fontId="4" fillId="3" borderId="2" xfId="1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164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6" fillId="3" borderId="0" xfId="0" applyFont="1" applyFill="1" applyAlignment="1">
      <alignment horizontal="left" vertical="center" wrapText="1"/>
    </xf>
    <xf numFmtId="165" fontId="2" fillId="3" borderId="0" xfId="0" applyNumberFormat="1" applyFont="1" applyFill="1" applyAlignment="1">
      <alignment horizontal="center" vertical="center" wrapText="1"/>
    </xf>
    <xf numFmtId="0" fontId="4" fillId="3" borderId="2" xfId="1" applyFont="1" applyFill="1" applyBorder="1" applyAlignment="1">
      <alignment horizontal="left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164" fontId="4" fillId="3" borderId="2" xfId="3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2" fontId="8" fillId="3" borderId="2" xfId="0" applyNumberFormat="1" applyFont="1" applyFill="1" applyBorder="1" applyAlignment="1">
      <alignment horizontal="center" vertical="center" wrapText="1"/>
    </xf>
    <xf numFmtId="165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64" fontId="2" fillId="3" borderId="0" xfId="3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2" fillId="3" borderId="5" xfId="3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65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164" fontId="2" fillId="3" borderId="6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1" fillId="3" borderId="2" xfId="1" applyFont="1" applyFill="1" applyBorder="1" applyAlignment="1">
      <alignment horizontal="left" vertical="center" wrapText="1"/>
    </xf>
    <xf numFmtId="165" fontId="11" fillId="3" borderId="2" xfId="1" applyNumberFormat="1" applyFont="1" applyFill="1" applyBorder="1" applyAlignment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164" fontId="11" fillId="3" borderId="2" xfId="3" applyFont="1" applyFill="1" applyBorder="1" applyAlignment="1">
      <alignment horizontal="center" vertical="center" wrapText="1"/>
    </xf>
    <xf numFmtId="0" fontId="0" fillId="0" borderId="0" xfId="0"/>
    <xf numFmtId="0" fontId="10" fillId="0" borderId="4" xfId="0" applyFont="1" applyFill="1" applyBorder="1" applyAlignment="1">
      <alignment horizontal="center" vertical="center" wrapText="1"/>
    </xf>
    <xf numFmtId="49" fontId="0" fillId="0" borderId="4" xfId="0" applyNumberFormat="1" applyFill="1" applyBorder="1"/>
    <xf numFmtId="166" fontId="0" fillId="0" borderId="4" xfId="0" applyNumberFormat="1" applyFill="1" applyBorder="1"/>
    <xf numFmtId="49" fontId="0" fillId="4" borderId="4" xfId="0" applyNumberFormat="1" applyFill="1" applyBorder="1"/>
    <xf numFmtId="0" fontId="0" fillId="4" borderId="0" xfId="0" applyFill="1"/>
    <xf numFmtId="2" fontId="0" fillId="3" borderId="0" xfId="0" applyNumberFormat="1" applyFill="1" applyAlignment="1">
      <alignment wrapText="1"/>
    </xf>
    <xf numFmtId="167" fontId="0" fillId="0" borderId="4" xfId="0" applyNumberFormat="1" applyFill="1" applyBorder="1"/>
    <xf numFmtId="167" fontId="10" fillId="0" borderId="4" xfId="0" applyNumberFormat="1" applyFont="1" applyFill="1" applyBorder="1"/>
    <xf numFmtId="167" fontId="0" fillId="4" borderId="4" xfId="0" applyNumberFormat="1" applyFill="1" applyBorder="1"/>
    <xf numFmtId="167" fontId="0" fillId="0" borderId="0" xfId="0" applyNumberFormat="1"/>
    <xf numFmtId="0" fontId="12" fillId="0" borderId="10" xfId="0" applyNumberFormat="1" applyFont="1" applyBorder="1" applyAlignment="1">
      <alignment vertical="top" wrapText="1" indent="1"/>
    </xf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5"/>
  <sheetViews>
    <sheetView tabSelected="1" topLeftCell="A52" workbookViewId="0">
      <selection activeCell="C91" sqref="C91:D91"/>
    </sheetView>
  </sheetViews>
  <sheetFormatPr defaultRowHeight="15" outlineLevelRow="2"/>
  <cols>
    <col min="1" max="1" width="59.5703125" style="22" customWidth="1"/>
    <col min="2" max="2" width="15.5703125" style="9" hidden="1" customWidth="1"/>
    <col min="3" max="3" width="15.5703125" style="23" customWidth="1"/>
    <col min="4" max="4" width="12.140625" style="24" customWidth="1"/>
    <col min="5" max="5" width="20" style="25" customWidth="1"/>
    <col min="6" max="6" width="8.42578125" style="7" customWidth="1"/>
    <col min="7" max="16384" width="9.140625" style="7"/>
  </cols>
  <sheetData>
    <row r="1" spans="1:5" ht="44.25" customHeight="1">
      <c r="A1" s="53" t="s">
        <v>10</v>
      </c>
      <c r="B1" s="53"/>
      <c r="C1" s="53"/>
      <c r="D1" s="53"/>
      <c r="E1" s="53"/>
    </row>
    <row r="2" spans="1:5" ht="20.25" customHeight="1">
      <c r="A2" s="8" t="s">
        <v>11</v>
      </c>
      <c r="B2" s="9" t="s">
        <v>8</v>
      </c>
      <c r="C2" s="55" t="s">
        <v>108</v>
      </c>
      <c r="D2" s="55"/>
      <c r="E2" s="55"/>
    </row>
    <row r="3" spans="1:5" ht="57" customHeight="1">
      <c r="A3" s="27" t="s">
        <v>3</v>
      </c>
      <c r="B3" s="1" t="s">
        <v>0</v>
      </c>
      <c r="C3" s="5" t="s">
        <v>17</v>
      </c>
      <c r="D3" s="11" t="s">
        <v>1</v>
      </c>
      <c r="E3" s="12" t="s">
        <v>2</v>
      </c>
    </row>
    <row r="4" spans="1:5">
      <c r="A4" s="56" t="s">
        <v>48</v>
      </c>
      <c r="B4" s="57"/>
      <c r="C4" s="57"/>
      <c r="D4" s="57"/>
      <c r="E4" s="58"/>
    </row>
    <row r="5" spans="1:5" ht="28.5">
      <c r="A5" s="10" t="s">
        <v>109</v>
      </c>
      <c r="B5" s="1"/>
      <c r="C5" s="5">
        <v>1946818.52</v>
      </c>
      <c r="D5" s="16" t="s">
        <v>63</v>
      </c>
      <c r="E5" s="12"/>
    </row>
    <row r="6" spans="1:5">
      <c r="A6" s="10" t="s">
        <v>110</v>
      </c>
      <c r="B6" s="1"/>
      <c r="C6" s="5">
        <v>2032383.17</v>
      </c>
      <c r="D6" s="16" t="s">
        <v>63</v>
      </c>
      <c r="E6" s="12"/>
    </row>
    <row r="7" spans="1:5" s="28" customFormat="1" ht="28.5">
      <c r="A7" s="27" t="s">
        <v>111</v>
      </c>
      <c r="B7" s="1"/>
      <c r="C7" s="5">
        <f>C6-C5</f>
        <v>85564.649999999907</v>
      </c>
      <c r="D7" s="16" t="s">
        <v>63</v>
      </c>
      <c r="E7" s="12"/>
    </row>
    <row r="8" spans="1:5">
      <c r="A8" s="10" t="s">
        <v>12</v>
      </c>
      <c r="B8" s="1"/>
      <c r="C8" s="5">
        <f>SUM(C9:C12)</f>
        <v>192716.77</v>
      </c>
      <c r="D8" s="16" t="s">
        <v>63</v>
      </c>
      <c r="E8" s="12"/>
    </row>
    <row r="9" spans="1:5">
      <c r="A9" s="52" t="s">
        <v>62</v>
      </c>
      <c r="B9" s="52"/>
      <c r="C9" s="39">
        <v>61551.72</v>
      </c>
      <c r="D9" s="16" t="s">
        <v>63</v>
      </c>
      <c r="E9" s="12"/>
    </row>
    <row r="10" spans="1:5">
      <c r="A10" s="37" t="s">
        <v>16</v>
      </c>
      <c r="B10" s="1"/>
      <c r="C10" s="39">
        <v>15859.29</v>
      </c>
      <c r="D10" s="16" t="s">
        <v>63</v>
      </c>
      <c r="E10" s="12"/>
    </row>
    <row r="11" spans="1:5">
      <c r="A11" s="37" t="s">
        <v>113</v>
      </c>
      <c r="B11" s="1"/>
      <c r="C11" s="39">
        <v>84832.48</v>
      </c>
      <c r="D11" s="16" t="s">
        <v>63</v>
      </c>
      <c r="E11" s="12"/>
    </row>
    <row r="12" spans="1:5">
      <c r="A12" s="37" t="s">
        <v>13</v>
      </c>
      <c r="B12" s="38"/>
      <c r="C12" s="39">
        <f>1350*12+1189.44*12</f>
        <v>30473.279999999999</v>
      </c>
      <c r="D12" s="16" t="s">
        <v>63</v>
      </c>
      <c r="E12" s="40"/>
    </row>
    <row r="13" spans="1:5">
      <c r="A13" s="2" t="s">
        <v>112</v>
      </c>
      <c r="B13" s="13"/>
      <c r="C13" s="14">
        <f>C5+C8-C12</f>
        <v>2109062.0100000002</v>
      </c>
      <c r="D13" s="16" t="s">
        <v>63</v>
      </c>
      <c r="E13" s="3"/>
    </row>
    <row r="14" spans="1:5">
      <c r="A14" s="54" t="s">
        <v>14</v>
      </c>
      <c r="B14" s="54"/>
      <c r="C14" s="54"/>
      <c r="D14" s="54"/>
      <c r="E14" s="54"/>
    </row>
    <row r="15" spans="1:5" ht="29.25" thickBot="1">
      <c r="A15" s="26" t="s">
        <v>30</v>
      </c>
      <c r="B15" s="13" t="e">
        <f>#REF!</f>
        <v>#REF!</v>
      </c>
      <c r="C15" s="14">
        <f>C16+C17</f>
        <v>345331.44</v>
      </c>
      <c r="D15" s="4"/>
      <c r="E15" s="3"/>
    </row>
    <row r="16" spans="1:5" s="41" customFormat="1" ht="15.75" thickBot="1">
      <c r="A16" s="43" t="s">
        <v>96</v>
      </c>
      <c r="B16" s="43"/>
      <c r="C16" s="48">
        <v>169028.4</v>
      </c>
      <c r="D16" s="43" t="s">
        <v>6</v>
      </c>
      <c r="E16" s="48">
        <v>42792</v>
      </c>
    </row>
    <row r="17" spans="1:5" s="41" customFormat="1" ht="15.75" thickBot="1">
      <c r="A17" s="43" t="s">
        <v>97</v>
      </c>
      <c r="B17" s="43"/>
      <c r="C17" s="48">
        <v>176303.04</v>
      </c>
      <c r="D17" s="43" t="s">
        <v>4</v>
      </c>
      <c r="E17" s="48">
        <v>42792</v>
      </c>
    </row>
    <row r="18" spans="1:5" ht="29.25" thickBot="1">
      <c r="A18" s="26" t="s">
        <v>31</v>
      </c>
      <c r="B18" s="29" t="e">
        <f>#REF!</f>
        <v>#REF!</v>
      </c>
      <c r="C18" s="14">
        <f>C19+C20</f>
        <v>146434.29999999999</v>
      </c>
      <c r="D18" s="30"/>
      <c r="E18" s="31"/>
    </row>
    <row r="19" spans="1:5" s="41" customFormat="1" ht="15.75" thickBot="1">
      <c r="A19" s="43" t="s">
        <v>92</v>
      </c>
      <c r="B19" s="43"/>
      <c r="C19" s="48">
        <v>65115.82</v>
      </c>
      <c r="D19" s="43" t="s">
        <v>4</v>
      </c>
      <c r="E19" s="48">
        <v>39226.400000000001</v>
      </c>
    </row>
    <row r="20" spans="1:5" s="41" customFormat="1" ht="15.75" thickBot="1">
      <c r="A20" s="43" t="s">
        <v>93</v>
      </c>
      <c r="B20" s="43"/>
      <c r="C20" s="48">
        <v>81318.48</v>
      </c>
      <c r="D20" s="43" t="s">
        <v>4</v>
      </c>
      <c r="E20" s="48">
        <v>42799.199999999997</v>
      </c>
    </row>
    <row r="21" spans="1:5" ht="29.25" thickBot="1">
      <c r="A21" s="32" t="s">
        <v>32</v>
      </c>
      <c r="B21" s="33" t="e">
        <f>#REF!+#REF!</f>
        <v>#REF!</v>
      </c>
      <c r="C21" s="14">
        <f>C22</f>
        <v>20888.41</v>
      </c>
      <c r="D21" s="34"/>
      <c r="E21" s="35"/>
    </row>
    <row r="22" spans="1:5" s="41" customFormat="1" ht="15.75" thickBot="1">
      <c r="A22" s="43" t="s">
        <v>65</v>
      </c>
      <c r="B22" s="43"/>
      <c r="C22" s="44">
        <v>20888.41</v>
      </c>
      <c r="D22" s="43" t="s">
        <v>25</v>
      </c>
      <c r="E22" s="44">
        <v>323</v>
      </c>
    </row>
    <row r="23" spans="1:5" s="17" customFormat="1" ht="43.5" outlineLevel="1" thickBot="1">
      <c r="A23" s="26" t="s">
        <v>33</v>
      </c>
      <c r="B23" s="13"/>
      <c r="C23" s="14">
        <f>C24+C25+C26+C27+C28+C29</f>
        <v>48354.96</v>
      </c>
      <c r="D23" s="4"/>
      <c r="E23" s="3"/>
    </row>
    <row r="24" spans="1:5" s="41" customFormat="1" ht="15.75" thickBot="1">
      <c r="A24" s="43" t="s">
        <v>66</v>
      </c>
      <c r="B24" s="43"/>
      <c r="C24" s="48">
        <v>4279.2</v>
      </c>
      <c r="D24" s="43" t="s">
        <v>4</v>
      </c>
      <c r="E24" s="48">
        <v>42792</v>
      </c>
    </row>
    <row r="25" spans="1:5" s="41" customFormat="1" ht="15.75" thickBot="1">
      <c r="A25" s="43" t="s">
        <v>67</v>
      </c>
      <c r="B25" s="43"/>
      <c r="C25" s="48">
        <v>3851.28</v>
      </c>
      <c r="D25" s="43" t="s">
        <v>4</v>
      </c>
      <c r="E25" s="48">
        <v>42792</v>
      </c>
    </row>
    <row r="26" spans="1:5" s="41" customFormat="1" ht="15.75" thickBot="1">
      <c r="A26" s="43" t="s">
        <v>102</v>
      </c>
      <c r="B26" s="43"/>
      <c r="C26" s="48">
        <v>3851.28</v>
      </c>
      <c r="D26" s="43" t="s">
        <v>4</v>
      </c>
      <c r="E26" s="48">
        <v>42792</v>
      </c>
    </row>
    <row r="27" spans="1:5" s="41" customFormat="1" ht="15.75" thickBot="1">
      <c r="A27" s="43" t="s">
        <v>103</v>
      </c>
      <c r="B27" s="43"/>
      <c r="C27" s="48">
        <v>3851.28</v>
      </c>
      <c r="D27" s="43" t="s">
        <v>4</v>
      </c>
      <c r="E27" s="48">
        <v>42792</v>
      </c>
    </row>
    <row r="28" spans="1:5" s="41" customFormat="1" ht="15.75" thickBot="1">
      <c r="A28" s="43" t="s">
        <v>104</v>
      </c>
      <c r="B28" s="43"/>
      <c r="C28" s="48">
        <v>16260.96</v>
      </c>
      <c r="D28" s="43" t="s">
        <v>4</v>
      </c>
      <c r="E28" s="48">
        <v>42792</v>
      </c>
    </row>
    <row r="29" spans="1:5" s="41" customFormat="1" ht="15.75" thickBot="1">
      <c r="A29" s="43" t="s">
        <v>105</v>
      </c>
      <c r="B29" s="43"/>
      <c r="C29" s="48">
        <v>16260.96</v>
      </c>
      <c r="D29" s="43" t="s">
        <v>4</v>
      </c>
      <c r="E29" s="48">
        <v>42792</v>
      </c>
    </row>
    <row r="30" spans="1:5" s="17" customFormat="1" ht="43.5" outlineLevel="1" thickBot="1">
      <c r="A30" s="26" t="s">
        <v>34</v>
      </c>
      <c r="B30" s="36"/>
      <c r="C30" s="14">
        <f>SUM(C31:C43)</f>
        <v>129350.50000000001</v>
      </c>
      <c r="D30" s="36"/>
      <c r="E30" s="36"/>
    </row>
    <row r="31" spans="1:5" s="41" customFormat="1" ht="15.75" thickBot="1">
      <c r="A31" s="43" t="s">
        <v>53</v>
      </c>
      <c r="B31" s="43"/>
      <c r="C31" s="48">
        <v>1826.2</v>
      </c>
      <c r="D31" s="43" t="s">
        <v>52</v>
      </c>
      <c r="E31" s="48">
        <v>23</v>
      </c>
    </row>
    <row r="32" spans="1:5" s="41" customFormat="1" ht="15.75" thickBot="1">
      <c r="A32" s="43" t="s">
        <v>70</v>
      </c>
      <c r="B32" s="43"/>
      <c r="C32" s="48">
        <v>232.36</v>
      </c>
      <c r="D32" s="43" t="s">
        <v>52</v>
      </c>
      <c r="E32" s="48">
        <v>1</v>
      </c>
    </row>
    <row r="33" spans="1:5" s="41" customFormat="1" ht="15.75" thickBot="1">
      <c r="A33" s="43" t="s">
        <v>71</v>
      </c>
      <c r="B33" s="43"/>
      <c r="C33" s="48">
        <v>232.36</v>
      </c>
      <c r="D33" s="43" t="s">
        <v>52</v>
      </c>
      <c r="E33" s="48">
        <v>1</v>
      </c>
    </row>
    <row r="34" spans="1:5" s="41" customFormat="1" ht="15.75" thickBot="1">
      <c r="A34" s="43" t="s">
        <v>54</v>
      </c>
      <c r="B34" s="43"/>
      <c r="C34" s="48">
        <v>385.59</v>
      </c>
      <c r="D34" s="43" t="s">
        <v>52</v>
      </c>
      <c r="E34" s="48">
        <v>1</v>
      </c>
    </row>
    <row r="35" spans="1:5" s="41" customFormat="1" ht="15.75" thickBot="1">
      <c r="A35" s="43" t="s">
        <v>55</v>
      </c>
      <c r="B35" s="43"/>
      <c r="C35" s="48">
        <v>11509.26</v>
      </c>
      <c r="D35" s="43" t="s">
        <v>86</v>
      </c>
      <c r="E35" s="48">
        <v>3</v>
      </c>
    </row>
    <row r="36" spans="1:5" s="41" customFormat="1" ht="15.75" thickBot="1">
      <c r="A36" s="43" t="s">
        <v>87</v>
      </c>
      <c r="B36" s="43"/>
      <c r="C36" s="48">
        <v>189.34</v>
      </c>
      <c r="D36" s="43" t="s">
        <v>4</v>
      </c>
      <c r="E36" s="48">
        <v>1</v>
      </c>
    </row>
    <row r="37" spans="1:5" s="41" customFormat="1" ht="15.75" thickBot="1">
      <c r="A37" s="43" t="s">
        <v>120</v>
      </c>
      <c r="B37" s="43"/>
      <c r="C37" s="48">
        <v>96639.24</v>
      </c>
      <c r="D37" s="43" t="s">
        <v>121</v>
      </c>
      <c r="E37" s="48">
        <v>1</v>
      </c>
    </row>
    <row r="38" spans="1:5" s="41" customFormat="1" ht="15.75" thickBot="1">
      <c r="A38" s="43" t="s">
        <v>51</v>
      </c>
      <c r="B38" s="43"/>
      <c r="C38" s="48">
        <v>8341.92</v>
      </c>
      <c r="D38" s="43" t="s">
        <v>5</v>
      </c>
      <c r="E38" s="48">
        <v>12</v>
      </c>
    </row>
    <row r="39" spans="1:5" s="41" customFormat="1" ht="15.75" thickBot="1">
      <c r="A39" s="43" t="s">
        <v>21</v>
      </c>
      <c r="B39" s="43"/>
      <c r="C39" s="48">
        <v>725.02</v>
      </c>
      <c r="D39" s="43" t="s">
        <v>52</v>
      </c>
      <c r="E39" s="48">
        <v>2</v>
      </c>
    </row>
    <row r="40" spans="1:5" s="41" customFormat="1" ht="15.75" thickBot="1">
      <c r="A40" s="43" t="s">
        <v>99</v>
      </c>
      <c r="B40" s="43"/>
      <c r="C40" s="48">
        <v>1032.8499999999999</v>
      </c>
      <c r="D40" s="43" t="s">
        <v>5</v>
      </c>
      <c r="E40" s="48">
        <v>1</v>
      </c>
    </row>
    <row r="41" spans="1:5" s="41" customFormat="1" ht="15.75" thickBot="1">
      <c r="A41" s="43" t="s">
        <v>100</v>
      </c>
      <c r="B41" s="43"/>
      <c r="C41" s="48">
        <v>4040.95</v>
      </c>
      <c r="D41" s="43" t="s">
        <v>52</v>
      </c>
      <c r="E41" s="48">
        <v>1</v>
      </c>
    </row>
    <row r="42" spans="1:5" s="41" customFormat="1" ht="15.75" thickBot="1">
      <c r="A42" s="43" t="s">
        <v>84</v>
      </c>
      <c r="B42" s="43"/>
      <c r="C42" s="48">
        <v>2155.67</v>
      </c>
      <c r="D42" s="43" t="s">
        <v>52</v>
      </c>
      <c r="E42" s="48">
        <v>1</v>
      </c>
    </row>
    <row r="43" spans="1:5" s="41" customFormat="1" ht="15.75" thickBot="1">
      <c r="A43" s="43" t="s">
        <v>89</v>
      </c>
      <c r="B43" s="43"/>
      <c r="C43" s="48">
        <v>2039.74</v>
      </c>
      <c r="D43" s="43" t="s">
        <v>4</v>
      </c>
      <c r="E43" s="48">
        <v>2.74</v>
      </c>
    </row>
    <row r="44" spans="1:5" s="17" customFormat="1" ht="57.75" outlineLevel="1" thickBot="1">
      <c r="A44" s="26" t="s">
        <v>35</v>
      </c>
      <c r="B44" s="13" t="e">
        <f>SUM(#REF!)</f>
        <v>#REF!</v>
      </c>
      <c r="C44" s="14">
        <f>SUM(C45:C72)</f>
        <v>319738.38999999996</v>
      </c>
      <c r="D44" s="4"/>
      <c r="E44" s="3"/>
    </row>
    <row r="45" spans="1:5" s="41" customFormat="1" ht="15.75" thickBot="1">
      <c r="A45" s="43" t="s">
        <v>15</v>
      </c>
      <c r="B45" s="43"/>
      <c r="C45" s="48">
        <v>1864.59</v>
      </c>
      <c r="D45" s="43" t="s">
        <v>18</v>
      </c>
      <c r="E45" s="48">
        <v>3</v>
      </c>
    </row>
    <row r="46" spans="1:5" s="41" customFormat="1" ht="15.75" thickBot="1">
      <c r="A46" s="43" t="s">
        <v>19</v>
      </c>
      <c r="B46" s="43"/>
      <c r="C46" s="48">
        <v>1243.06</v>
      </c>
      <c r="D46" s="43" t="s">
        <v>18</v>
      </c>
      <c r="E46" s="48">
        <v>2</v>
      </c>
    </row>
    <row r="47" spans="1:5" s="41" customFormat="1" ht="15.75" thickBot="1">
      <c r="A47" s="43" t="s">
        <v>106</v>
      </c>
      <c r="B47" s="43"/>
      <c r="C47" s="48">
        <v>1650</v>
      </c>
      <c r="D47" s="43" t="s">
        <v>6</v>
      </c>
      <c r="E47" s="48">
        <v>1</v>
      </c>
    </row>
    <row r="48" spans="1:5" s="41" customFormat="1" ht="15.75" thickBot="1">
      <c r="A48" s="43" t="s">
        <v>60</v>
      </c>
      <c r="B48" s="43"/>
      <c r="C48" s="48">
        <v>802.5</v>
      </c>
      <c r="D48" s="43" t="s">
        <v>6</v>
      </c>
      <c r="E48" s="48">
        <v>0.5</v>
      </c>
    </row>
    <row r="49" spans="1:5" s="41" customFormat="1" ht="15.75" thickBot="1">
      <c r="A49" s="43" t="s">
        <v>61</v>
      </c>
      <c r="B49" s="43"/>
      <c r="C49" s="48">
        <v>7520</v>
      </c>
      <c r="D49" s="43" t="s">
        <v>6</v>
      </c>
      <c r="E49" s="48">
        <v>5</v>
      </c>
    </row>
    <row r="50" spans="1:5" s="41" customFormat="1" ht="15.75" thickBot="1">
      <c r="A50" s="43" t="s">
        <v>118</v>
      </c>
      <c r="B50" s="43"/>
      <c r="C50" s="48">
        <f>320*281+320*227</f>
        <v>162560</v>
      </c>
      <c r="D50" s="43" t="s">
        <v>119</v>
      </c>
      <c r="E50" s="48">
        <v>1</v>
      </c>
    </row>
    <row r="51" spans="1:5" s="41" customFormat="1" ht="15.75" thickBot="1">
      <c r="A51" s="43" t="s">
        <v>107</v>
      </c>
      <c r="B51" s="43"/>
      <c r="C51" s="48">
        <v>14004.3</v>
      </c>
      <c r="D51" s="43" t="s">
        <v>52</v>
      </c>
      <c r="E51" s="48">
        <v>2</v>
      </c>
    </row>
    <row r="52" spans="1:5" s="41" customFormat="1" ht="15.75" thickBot="1">
      <c r="A52" s="43" t="s">
        <v>74</v>
      </c>
      <c r="B52" s="43"/>
      <c r="C52" s="48">
        <v>8391.4599999999991</v>
      </c>
      <c r="D52" s="43" t="s">
        <v>75</v>
      </c>
      <c r="E52" s="48">
        <v>22</v>
      </c>
    </row>
    <row r="53" spans="1:5" s="41" customFormat="1" ht="15.75" thickBot="1">
      <c r="A53" s="43" t="s">
        <v>76</v>
      </c>
      <c r="B53" s="43"/>
      <c r="C53" s="48">
        <v>597.87</v>
      </c>
      <c r="D53" s="43" t="s">
        <v>52</v>
      </c>
      <c r="E53" s="48">
        <v>3</v>
      </c>
    </row>
    <row r="54" spans="1:5" s="41" customFormat="1" ht="15.75" thickBot="1">
      <c r="A54" s="43" t="s">
        <v>77</v>
      </c>
      <c r="B54" s="43"/>
      <c r="C54" s="48">
        <v>1117.43</v>
      </c>
      <c r="D54" s="43" t="s">
        <v>52</v>
      </c>
      <c r="E54" s="48">
        <v>1</v>
      </c>
    </row>
    <row r="55" spans="1:5" s="41" customFormat="1" ht="15.75" thickBot="1">
      <c r="A55" s="43" t="s">
        <v>78</v>
      </c>
      <c r="B55" s="43"/>
      <c r="C55" s="48">
        <v>421.16</v>
      </c>
      <c r="D55" s="43" t="s">
        <v>5</v>
      </c>
      <c r="E55" s="48">
        <v>1</v>
      </c>
    </row>
    <row r="56" spans="1:5" s="41" customFormat="1" ht="15.75" thickBot="1">
      <c r="A56" s="43" t="s">
        <v>79</v>
      </c>
      <c r="B56" s="43"/>
      <c r="C56" s="48">
        <v>1153.74</v>
      </c>
      <c r="D56" s="43" t="s">
        <v>6</v>
      </c>
      <c r="E56" s="48">
        <v>2</v>
      </c>
    </row>
    <row r="57" spans="1:5" s="41" customFormat="1" ht="15.75" thickBot="1">
      <c r="A57" s="43" t="s">
        <v>20</v>
      </c>
      <c r="B57" s="43"/>
      <c r="C57" s="48">
        <v>5435.04</v>
      </c>
      <c r="D57" s="43" t="s">
        <v>6</v>
      </c>
      <c r="E57" s="48">
        <v>39</v>
      </c>
    </row>
    <row r="58" spans="1:5" s="41" customFormat="1" ht="15.75" thickBot="1">
      <c r="A58" s="43" t="s">
        <v>80</v>
      </c>
      <c r="B58" s="43"/>
      <c r="C58" s="48">
        <v>19416.849999999999</v>
      </c>
      <c r="D58" s="43" t="s">
        <v>81</v>
      </c>
      <c r="E58" s="48">
        <v>1</v>
      </c>
    </row>
    <row r="59" spans="1:5" s="41" customFormat="1" ht="15.75" thickBot="1">
      <c r="A59" s="43" t="s">
        <v>24</v>
      </c>
      <c r="B59" s="43"/>
      <c r="C59" s="48">
        <v>16447.349999999999</v>
      </c>
      <c r="D59" s="43" t="s">
        <v>23</v>
      </c>
      <c r="E59" s="48">
        <v>29</v>
      </c>
    </row>
    <row r="60" spans="1:5" s="41" customFormat="1" ht="15.75" thickBot="1">
      <c r="A60" s="43" t="s">
        <v>22</v>
      </c>
      <c r="B60" s="43"/>
      <c r="C60" s="48">
        <v>5665.52</v>
      </c>
      <c r="D60" s="43" t="s">
        <v>18</v>
      </c>
      <c r="E60" s="48">
        <v>7</v>
      </c>
    </row>
    <row r="61" spans="1:5" s="41" customFormat="1" ht="15.75" thickBot="1">
      <c r="A61" s="43" t="s">
        <v>68</v>
      </c>
      <c r="B61" s="43"/>
      <c r="C61" s="48">
        <v>7638.1</v>
      </c>
      <c r="D61" s="43" t="s">
        <v>69</v>
      </c>
      <c r="E61" s="48">
        <v>3.5</v>
      </c>
    </row>
    <row r="62" spans="1:5" s="41" customFormat="1" ht="15.75" thickBot="1">
      <c r="A62" s="43" t="s">
        <v>88</v>
      </c>
      <c r="B62" s="43"/>
      <c r="C62" s="48">
        <v>2778</v>
      </c>
      <c r="D62" s="43" t="s">
        <v>18</v>
      </c>
      <c r="E62" s="48">
        <v>4</v>
      </c>
    </row>
    <row r="63" spans="1:5" s="41" customFormat="1" ht="15.75" thickBot="1">
      <c r="A63" s="43" t="s">
        <v>56</v>
      </c>
      <c r="B63" s="43"/>
      <c r="C63" s="48">
        <v>2439.96</v>
      </c>
      <c r="D63" s="43" t="s">
        <v>52</v>
      </c>
      <c r="E63" s="48">
        <v>4</v>
      </c>
    </row>
    <row r="64" spans="1:5" s="41" customFormat="1" ht="15.75" thickBot="1">
      <c r="A64" s="43" t="s">
        <v>83</v>
      </c>
      <c r="B64" s="43"/>
      <c r="C64" s="48">
        <v>546.42999999999995</v>
      </c>
      <c r="D64" s="43" t="s">
        <v>52</v>
      </c>
      <c r="E64" s="48">
        <v>1</v>
      </c>
    </row>
    <row r="65" spans="1:7" s="41" customFormat="1" ht="15.75" thickBot="1">
      <c r="A65" s="43" t="s">
        <v>85</v>
      </c>
      <c r="B65" s="43"/>
      <c r="C65" s="48">
        <v>8.1</v>
      </c>
      <c r="D65" s="43" t="s">
        <v>6</v>
      </c>
      <c r="E65" s="48">
        <v>0.01</v>
      </c>
    </row>
    <row r="66" spans="1:7" s="41" customFormat="1" ht="19.5" customHeight="1" thickBot="1">
      <c r="A66" s="43" t="s">
        <v>57</v>
      </c>
      <c r="B66" s="43"/>
      <c r="C66" s="48">
        <v>2192</v>
      </c>
      <c r="D66" s="43" t="s">
        <v>6</v>
      </c>
      <c r="E66" s="48">
        <v>2</v>
      </c>
    </row>
    <row r="67" spans="1:7" s="41" customFormat="1" ht="15.75" thickBot="1">
      <c r="A67" s="43" t="s">
        <v>58</v>
      </c>
      <c r="B67" s="43"/>
      <c r="C67" s="48">
        <v>7980.28</v>
      </c>
      <c r="D67" s="43" t="s">
        <v>18</v>
      </c>
      <c r="E67" s="48">
        <v>11</v>
      </c>
    </row>
    <row r="68" spans="1:7" s="41" customFormat="1" ht="15.75" thickBot="1">
      <c r="A68" s="43" t="s">
        <v>98</v>
      </c>
      <c r="B68" s="43"/>
      <c r="C68" s="48">
        <v>2043.98</v>
      </c>
      <c r="D68" s="43" t="s">
        <v>52</v>
      </c>
      <c r="E68" s="48">
        <v>2</v>
      </c>
    </row>
    <row r="69" spans="1:7" s="41" customFormat="1" ht="15.75" thickBot="1">
      <c r="A69" s="43" t="s">
        <v>59</v>
      </c>
      <c r="B69" s="43"/>
      <c r="C69" s="48">
        <v>514.02</v>
      </c>
      <c r="D69" s="43" t="s">
        <v>52</v>
      </c>
      <c r="E69" s="48">
        <v>3</v>
      </c>
    </row>
    <row r="70" spans="1:7" s="41" customFormat="1" ht="15.75" thickBot="1">
      <c r="A70" s="43" t="s">
        <v>115</v>
      </c>
      <c r="B70" s="43"/>
      <c r="C70" s="50">
        <v>13476.66</v>
      </c>
      <c r="D70" s="43" t="s">
        <v>75</v>
      </c>
      <c r="E70" s="48">
        <v>1</v>
      </c>
      <c r="G70" s="51"/>
    </row>
    <row r="71" spans="1:7" s="41" customFormat="1" ht="15.75" thickBot="1">
      <c r="A71" s="43" t="s">
        <v>116</v>
      </c>
      <c r="B71" s="43"/>
      <c r="C71" s="50">
        <v>17225.830000000002</v>
      </c>
      <c r="D71" s="43" t="s">
        <v>75</v>
      </c>
      <c r="E71" s="48">
        <v>1</v>
      </c>
      <c r="G71" s="51"/>
    </row>
    <row r="72" spans="1:7" s="41" customFormat="1" ht="15.75" thickBot="1">
      <c r="A72" s="43" t="s">
        <v>117</v>
      </c>
      <c r="B72" s="43"/>
      <c r="C72" s="50">
        <v>14604.16</v>
      </c>
      <c r="D72" s="43" t="s">
        <v>75</v>
      </c>
      <c r="E72" s="48">
        <v>1</v>
      </c>
      <c r="G72" s="51"/>
    </row>
    <row r="73" spans="1:7" s="17" customFormat="1" ht="28.5" outlineLevel="1">
      <c r="A73" s="26" t="s">
        <v>36</v>
      </c>
      <c r="B73" s="13" t="e">
        <f>#REF!+#REF!</f>
        <v>#REF!</v>
      </c>
      <c r="C73" s="14">
        <v>0</v>
      </c>
      <c r="D73" s="4"/>
      <c r="E73" s="3"/>
    </row>
    <row r="74" spans="1:7" s="17" customFormat="1" ht="28.5" outlineLevel="2">
      <c r="A74" s="26" t="s">
        <v>37</v>
      </c>
      <c r="B74" s="13" t="e">
        <f>SUM(#REF!)</f>
        <v>#REF!</v>
      </c>
      <c r="C74" s="14">
        <v>0</v>
      </c>
      <c r="D74" s="4"/>
      <c r="E74" s="3"/>
    </row>
    <row r="75" spans="1:7" s="17" customFormat="1" ht="28.5" outlineLevel="1">
      <c r="A75" s="26" t="s">
        <v>38</v>
      </c>
      <c r="B75" s="13" t="e">
        <f>#REF!</f>
        <v>#REF!</v>
      </c>
      <c r="C75" s="14">
        <v>0</v>
      </c>
      <c r="D75" s="4"/>
      <c r="E75" s="3"/>
    </row>
    <row r="76" spans="1:7" s="17" customFormat="1" ht="29.25" outlineLevel="2" thickBot="1">
      <c r="A76" s="26" t="s">
        <v>39</v>
      </c>
      <c r="B76" s="13" t="e">
        <f>#REF!+#REF!</f>
        <v>#REF!</v>
      </c>
      <c r="C76" s="14">
        <f>C77+C78</f>
        <v>685.95</v>
      </c>
      <c r="D76" s="4"/>
      <c r="E76" s="3"/>
    </row>
    <row r="77" spans="1:7" s="41" customFormat="1" ht="15.75" thickBot="1">
      <c r="A77" s="43" t="s">
        <v>101</v>
      </c>
      <c r="B77" s="43"/>
      <c r="C77" s="48">
        <v>410.43</v>
      </c>
      <c r="D77" s="43" t="s">
        <v>4</v>
      </c>
      <c r="E77" s="48">
        <v>3</v>
      </c>
    </row>
    <row r="78" spans="1:7" s="41" customFormat="1" ht="15.75" thickBot="1">
      <c r="A78" s="43" t="s">
        <v>82</v>
      </c>
      <c r="B78" s="43"/>
      <c r="C78" s="48">
        <v>275.52</v>
      </c>
      <c r="D78" s="43" t="s">
        <v>6</v>
      </c>
      <c r="E78" s="48">
        <v>1</v>
      </c>
    </row>
    <row r="79" spans="1:7" s="17" customFormat="1" ht="28.5" outlineLevel="2">
      <c r="A79" s="26" t="s">
        <v>40</v>
      </c>
      <c r="B79" s="13" t="e">
        <f>#REF!</f>
        <v>#REF!</v>
      </c>
      <c r="C79" s="14"/>
      <c r="D79" s="4"/>
      <c r="E79" s="3"/>
    </row>
    <row r="80" spans="1:7" s="17" customFormat="1" ht="29.25" outlineLevel="1" thickBot="1">
      <c r="A80" s="26" t="s">
        <v>41</v>
      </c>
      <c r="B80" s="13" t="e">
        <f>#REF!+#REF!</f>
        <v>#REF!</v>
      </c>
      <c r="C80" s="14">
        <f>C81+C82</f>
        <v>79593.119999999995</v>
      </c>
      <c r="D80" s="4"/>
      <c r="E80" s="3"/>
    </row>
    <row r="81" spans="1:6" s="41" customFormat="1" ht="15.75" thickBot="1">
      <c r="A81" s="43" t="s">
        <v>90</v>
      </c>
      <c r="B81" s="43"/>
      <c r="C81" s="48">
        <v>38512.800000000003</v>
      </c>
      <c r="D81" s="43" t="s">
        <v>6</v>
      </c>
      <c r="E81" s="48">
        <v>42792</v>
      </c>
    </row>
    <row r="82" spans="1:6" s="41" customFormat="1" ht="15.75" thickBot="1">
      <c r="A82" s="43" t="s">
        <v>91</v>
      </c>
      <c r="B82" s="43"/>
      <c r="C82" s="48">
        <v>41080.32</v>
      </c>
      <c r="D82" s="43" t="s">
        <v>4</v>
      </c>
      <c r="E82" s="48">
        <v>42792</v>
      </c>
    </row>
    <row r="83" spans="1:6" s="17" customFormat="1" ht="43.5" outlineLevel="2" thickBot="1">
      <c r="A83" s="26" t="s">
        <v>42</v>
      </c>
      <c r="B83" s="13" t="e">
        <f>#REF!</f>
        <v>#REF!</v>
      </c>
      <c r="C83" s="14">
        <f>SUM(C84:C84)</f>
        <v>4311.17</v>
      </c>
      <c r="D83" s="4"/>
      <c r="E83" s="3"/>
    </row>
    <row r="84" spans="1:6" s="41" customFormat="1" ht="15.75" thickBot="1">
      <c r="A84" s="43" t="s">
        <v>50</v>
      </c>
      <c r="B84" s="43"/>
      <c r="C84" s="48">
        <v>4311.17</v>
      </c>
      <c r="D84" s="43" t="s">
        <v>4</v>
      </c>
      <c r="E84" s="48">
        <v>1481.5</v>
      </c>
    </row>
    <row r="85" spans="1:6" s="17" customFormat="1" ht="57.75" outlineLevel="1" thickBot="1">
      <c r="A85" s="26" t="s">
        <v>43</v>
      </c>
      <c r="B85" s="13" t="e">
        <f>SUM(#REF!)</f>
        <v>#REF!</v>
      </c>
      <c r="C85" s="14">
        <f>SUM(C86:C89)</f>
        <v>223994.09999999998</v>
      </c>
      <c r="D85" s="4"/>
      <c r="E85" s="3"/>
    </row>
    <row r="86" spans="1:6" s="41" customFormat="1" ht="15.75" thickBot="1">
      <c r="A86" s="43" t="s">
        <v>94</v>
      </c>
      <c r="B86" s="43"/>
      <c r="C86" s="48">
        <v>104841.38</v>
      </c>
      <c r="D86" s="43" t="s">
        <v>4</v>
      </c>
      <c r="E86" s="48">
        <v>42792.4</v>
      </c>
    </row>
    <row r="87" spans="1:6" s="41" customFormat="1" ht="15.75" thickBot="1">
      <c r="A87" s="43" t="s">
        <v>95</v>
      </c>
      <c r="B87" s="43"/>
      <c r="C87" s="48">
        <v>117697.8</v>
      </c>
      <c r="D87" s="43" t="s">
        <v>4</v>
      </c>
      <c r="E87" s="48">
        <v>42799.199999999997</v>
      </c>
    </row>
    <row r="88" spans="1:6" s="41" customFormat="1" ht="15.75" thickBot="1">
      <c r="A88" s="43" t="s">
        <v>72</v>
      </c>
      <c r="B88" s="43"/>
      <c r="C88" s="48">
        <v>727.46</v>
      </c>
      <c r="D88" s="43" t="s">
        <v>4</v>
      </c>
      <c r="E88" s="48">
        <v>42792</v>
      </c>
    </row>
    <row r="89" spans="1:6" s="41" customFormat="1" ht="15.75" thickBot="1">
      <c r="A89" s="43" t="s">
        <v>73</v>
      </c>
      <c r="B89" s="43"/>
      <c r="C89" s="48">
        <v>727.46</v>
      </c>
      <c r="D89" s="43" t="s">
        <v>4</v>
      </c>
      <c r="E89" s="48">
        <v>42792</v>
      </c>
    </row>
    <row r="90" spans="1:6" s="17" customFormat="1" outlineLevel="2">
      <c r="A90" s="26" t="s">
        <v>44</v>
      </c>
      <c r="B90" s="13">
        <f>B91</f>
        <v>3559.3220338983051</v>
      </c>
      <c r="C90" s="14">
        <f>C91</f>
        <v>4200</v>
      </c>
      <c r="D90" s="4"/>
      <c r="E90" s="3"/>
    </row>
    <row r="91" spans="1:6" s="17" customFormat="1" ht="30" outlineLevel="1">
      <c r="A91" s="6" t="s">
        <v>9</v>
      </c>
      <c r="B91" s="15">
        <f>C91/1.18</f>
        <v>3559.3220338983051</v>
      </c>
      <c r="C91" s="18">
        <f>E91*12*5</f>
        <v>4200</v>
      </c>
      <c r="D91" s="6" t="s">
        <v>7</v>
      </c>
      <c r="E91" s="6">
        <v>70</v>
      </c>
    </row>
    <row r="92" spans="1:6" s="17" customFormat="1" outlineLevel="1">
      <c r="A92" s="26" t="s">
        <v>45</v>
      </c>
      <c r="B92" s="19" t="e">
        <f>B15+B18+B21+#REF!+B44+B73+B74+B75+B76+B79+B80+B83+B85+B90</f>
        <v>#REF!</v>
      </c>
      <c r="C92" s="20">
        <f>C15+C18+C21+C23+C30+C44+C76+C80+C85+C83</f>
        <v>1318682.3399999999</v>
      </c>
      <c r="D92" s="16" t="s">
        <v>63</v>
      </c>
      <c r="E92" s="3"/>
      <c r="F92" s="47">
        <f>C92-'накоп 2020'!D66</f>
        <v>1318682.3399999999</v>
      </c>
    </row>
    <row r="93" spans="1:6" s="17" customFormat="1" outlineLevel="2">
      <c r="A93" s="26" t="s">
        <v>46</v>
      </c>
      <c r="B93" s="21"/>
      <c r="C93" s="14">
        <f>C92*1.2+C90</f>
        <v>1586618.8079999997</v>
      </c>
      <c r="D93" s="16" t="s">
        <v>63</v>
      </c>
      <c r="E93" s="3"/>
    </row>
    <row r="94" spans="1:6" s="17" customFormat="1" outlineLevel="1">
      <c r="A94" s="26" t="s">
        <v>47</v>
      </c>
      <c r="B94" s="21"/>
      <c r="C94" s="14">
        <f>C5+C8-C93</f>
        <v>552916.48200000031</v>
      </c>
      <c r="D94" s="16" t="s">
        <v>63</v>
      </c>
      <c r="E94" s="3"/>
    </row>
    <row r="95" spans="1:6" s="17" customFormat="1" ht="28.5" outlineLevel="2">
      <c r="A95" s="2" t="s">
        <v>114</v>
      </c>
      <c r="B95" s="21"/>
      <c r="C95" s="14">
        <f>C94+C7</f>
        <v>638481.13200000022</v>
      </c>
      <c r="D95" s="16" t="s">
        <v>63</v>
      </c>
      <c r="E95" s="3"/>
    </row>
  </sheetData>
  <mergeCells count="5">
    <mergeCell ref="A9:B9"/>
    <mergeCell ref="A1:E1"/>
    <mergeCell ref="A14:E14"/>
    <mergeCell ref="C2:E2"/>
    <mergeCell ref="A4:E4"/>
  </mergeCells>
  <hyperlinks>
    <hyperlink ref="D3" location="Ед.изм.!A1" display="Ед.изм."/>
  </hyperlinks>
  <pageMargins left="0.56000000000000005" right="0.24" top="0.44" bottom="0.25" header="0.3" footer="0.3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E64"/>
  <sheetViews>
    <sheetView workbookViewId="0">
      <selection activeCell="C64" sqref="C64"/>
    </sheetView>
  </sheetViews>
  <sheetFormatPr defaultRowHeight="15"/>
  <cols>
    <col min="1" max="1" width="70.5703125" style="41" customWidth="1"/>
    <col min="2" max="2" width="70.5703125" style="41" hidden="1" customWidth="1"/>
    <col min="3" max="3" width="12.5703125" style="41" customWidth="1"/>
    <col min="4" max="4" width="20.5703125" style="41" customWidth="1"/>
    <col min="5" max="5" width="12.5703125" style="41" customWidth="1"/>
    <col min="6" max="16384" width="9.140625" style="41"/>
  </cols>
  <sheetData>
    <row r="2" spans="1:5">
      <c r="A2" s="41" t="s">
        <v>64</v>
      </c>
    </row>
    <row r="3" spans="1:5">
      <c r="A3" s="41" t="s">
        <v>29</v>
      </c>
    </row>
    <row r="4" spans="1:5" ht="15.75" thickBot="1"/>
    <row r="5" spans="1:5" ht="15.75" thickBot="1">
      <c r="A5" s="42" t="s">
        <v>28</v>
      </c>
      <c r="B5" s="42"/>
      <c r="C5" s="42" t="s">
        <v>49</v>
      </c>
      <c r="D5" s="42" t="s">
        <v>27</v>
      </c>
      <c r="E5" s="42" t="s">
        <v>26</v>
      </c>
    </row>
    <row r="6" spans="1:5" s="46" customFormat="1" ht="15.75" thickBot="1">
      <c r="A6" s="45" t="s">
        <v>65</v>
      </c>
      <c r="B6" s="45"/>
      <c r="C6" s="50">
        <v>20888.41</v>
      </c>
      <c r="D6" s="45" t="s">
        <v>25</v>
      </c>
      <c r="E6" s="50">
        <v>323</v>
      </c>
    </row>
    <row r="7" spans="1:5" s="46" customFormat="1" ht="15.75" thickBot="1">
      <c r="A7" s="45" t="s">
        <v>24</v>
      </c>
      <c r="B7" s="45"/>
      <c r="C7" s="50">
        <v>16447.349999999999</v>
      </c>
      <c r="D7" s="45" t="s">
        <v>23</v>
      </c>
      <c r="E7" s="50">
        <v>29</v>
      </c>
    </row>
    <row r="8" spans="1:5" s="46" customFormat="1" ht="15.75" thickBot="1">
      <c r="A8" s="45" t="s">
        <v>66</v>
      </c>
      <c r="B8" s="45"/>
      <c r="C8" s="50">
        <v>4279.2</v>
      </c>
      <c r="D8" s="45" t="s">
        <v>4</v>
      </c>
      <c r="E8" s="50">
        <v>42792</v>
      </c>
    </row>
    <row r="9" spans="1:5" s="46" customFormat="1" ht="15.75" thickBot="1">
      <c r="A9" s="45" t="s">
        <v>67</v>
      </c>
      <c r="B9" s="45"/>
      <c r="C9" s="50">
        <v>3851.28</v>
      </c>
      <c r="D9" s="45" t="s">
        <v>4</v>
      </c>
      <c r="E9" s="50">
        <v>42792</v>
      </c>
    </row>
    <row r="10" spans="1:5" s="46" customFormat="1" ht="15.75" thickBot="1">
      <c r="A10" s="45" t="s">
        <v>50</v>
      </c>
      <c r="B10" s="45"/>
      <c r="C10" s="50">
        <v>4311.17</v>
      </c>
      <c r="D10" s="45" t="s">
        <v>4</v>
      </c>
      <c r="E10" s="50">
        <v>1481.5</v>
      </c>
    </row>
    <row r="11" spans="1:5" s="46" customFormat="1" ht="15.75" thickBot="1">
      <c r="A11" s="45" t="s">
        <v>51</v>
      </c>
      <c r="B11" s="45"/>
      <c r="C11" s="50">
        <v>8341.92</v>
      </c>
      <c r="D11" s="45" t="s">
        <v>5</v>
      </c>
      <c r="E11" s="50">
        <v>12</v>
      </c>
    </row>
    <row r="12" spans="1:5" s="46" customFormat="1" ht="15.75" thickBot="1">
      <c r="A12" s="45" t="s">
        <v>22</v>
      </c>
      <c r="B12" s="45"/>
      <c r="C12" s="50">
        <v>5665.52</v>
      </c>
      <c r="D12" s="45" t="s">
        <v>18</v>
      </c>
      <c r="E12" s="50">
        <v>7</v>
      </c>
    </row>
    <row r="13" spans="1:5" s="46" customFormat="1" ht="15.75" thickBot="1">
      <c r="A13" s="45" t="s">
        <v>21</v>
      </c>
      <c r="B13" s="45"/>
      <c r="C13" s="50">
        <v>725.02</v>
      </c>
      <c r="D13" s="45" t="s">
        <v>52</v>
      </c>
      <c r="E13" s="50">
        <v>2</v>
      </c>
    </row>
    <row r="14" spans="1:5" s="46" customFormat="1" ht="15.75" thickBot="1">
      <c r="A14" s="45" t="s">
        <v>68</v>
      </c>
      <c r="B14" s="45"/>
      <c r="C14" s="50">
        <v>7638.1</v>
      </c>
      <c r="D14" s="45" t="s">
        <v>69</v>
      </c>
      <c r="E14" s="50">
        <v>3.5</v>
      </c>
    </row>
    <row r="15" spans="1:5" s="46" customFormat="1" ht="15.75" thickBot="1">
      <c r="A15" s="45" t="s">
        <v>53</v>
      </c>
      <c r="B15" s="45"/>
      <c r="C15" s="50">
        <v>1826.2</v>
      </c>
      <c r="D15" s="45" t="s">
        <v>52</v>
      </c>
      <c r="E15" s="50">
        <v>23</v>
      </c>
    </row>
    <row r="16" spans="1:5" s="46" customFormat="1" ht="15.75" thickBot="1">
      <c r="A16" s="45" t="s">
        <v>70</v>
      </c>
      <c r="B16" s="45"/>
      <c r="C16" s="50">
        <v>232.36</v>
      </c>
      <c r="D16" s="45" t="s">
        <v>52</v>
      </c>
      <c r="E16" s="50">
        <v>1</v>
      </c>
    </row>
    <row r="17" spans="1:5" s="46" customFormat="1" ht="15.75" thickBot="1">
      <c r="A17" s="45" t="s">
        <v>71</v>
      </c>
      <c r="B17" s="45"/>
      <c r="C17" s="50">
        <v>232.36</v>
      </c>
      <c r="D17" s="45" t="s">
        <v>52</v>
      </c>
      <c r="E17" s="50">
        <v>1</v>
      </c>
    </row>
    <row r="18" spans="1:5" s="46" customFormat="1" ht="15.75" thickBot="1">
      <c r="A18" s="45" t="s">
        <v>54</v>
      </c>
      <c r="B18" s="45"/>
      <c r="C18" s="50">
        <v>385.59</v>
      </c>
      <c r="D18" s="45" t="s">
        <v>52</v>
      </c>
      <c r="E18" s="50">
        <v>1</v>
      </c>
    </row>
    <row r="19" spans="1:5" s="46" customFormat="1" ht="15.75" thickBot="1">
      <c r="A19" s="45" t="s">
        <v>72</v>
      </c>
      <c r="B19" s="45"/>
      <c r="C19" s="50">
        <v>727.46</v>
      </c>
      <c r="D19" s="45" t="s">
        <v>4</v>
      </c>
      <c r="E19" s="50">
        <v>42792</v>
      </c>
    </row>
    <row r="20" spans="1:5" s="46" customFormat="1" ht="15.75" thickBot="1">
      <c r="A20" s="45" t="s">
        <v>73</v>
      </c>
      <c r="B20" s="45"/>
      <c r="C20" s="50">
        <v>727.46</v>
      </c>
      <c r="D20" s="45" t="s">
        <v>4</v>
      </c>
      <c r="E20" s="50">
        <v>42792</v>
      </c>
    </row>
    <row r="21" spans="1:5" s="46" customFormat="1" ht="15.75" thickBot="1">
      <c r="A21" s="45" t="s">
        <v>74</v>
      </c>
      <c r="B21" s="45"/>
      <c r="C21" s="50">
        <v>8391.4599999999991</v>
      </c>
      <c r="D21" s="45" t="s">
        <v>75</v>
      </c>
      <c r="E21" s="50">
        <v>22</v>
      </c>
    </row>
    <row r="22" spans="1:5" s="46" customFormat="1" ht="15.75" thickBot="1">
      <c r="A22" s="45" t="s">
        <v>76</v>
      </c>
      <c r="B22" s="45"/>
      <c r="C22" s="50">
        <v>597.87</v>
      </c>
      <c r="D22" s="45" t="s">
        <v>52</v>
      </c>
      <c r="E22" s="50">
        <v>3</v>
      </c>
    </row>
    <row r="23" spans="1:5" s="46" customFormat="1" ht="15.75" thickBot="1">
      <c r="A23" s="45" t="s">
        <v>77</v>
      </c>
      <c r="B23" s="45"/>
      <c r="C23" s="50">
        <v>1117.43</v>
      </c>
      <c r="D23" s="45" t="s">
        <v>52</v>
      </c>
      <c r="E23" s="50">
        <v>1</v>
      </c>
    </row>
    <row r="24" spans="1:5" s="46" customFormat="1" ht="15.75" thickBot="1">
      <c r="A24" s="45" t="s">
        <v>78</v>
      </c>
      <c r="B24" s="45"/>
      <c r="C24" s="50">
        <v>421.16</v>
      </c>
      <c r="D24" s="45" t="s">
        <v>5</v>
      </c>
      <c r="E24" s="50">
        <v>1</v>
      </c>
    </row>
    <row r="25" spans="1:5" s="46" customFormat="1" ht="15.75" thickBot="1">
      <c r="A25" s="45" t="s">
        <v>79</v>
      </c>
      <c r="B25" s="45"/>
      <c r="C25" s="50">
        <v>1153.74</v>
      </c>
      <c r="D25" s="45" t="s">
        <v>6</v>
      </c>
      <c r="E25" s="50">
        <v>2</v>
      </c>
    </row>
    <row r="26" spans="1:5" s="46" customFormat="1" ht="15.75" thickBot="1">
      <c r="A26" s="45" t="s">
        <v>20</v>
      </c>
      <c r="B26" s="45"/>
      <c r="C26" s="50">
        <v>5435.04</v>
      </c>
      <c r="D26" s="45" t="s">
        <v>6</v>
      </c>
      <c r="E26" s="50">
        <v>39</v>
      </c>
    </row>
    <row r="27" spans="1:5" s="46" customFormat="1" ht="15.75" thickBot="1">
      <c r="A27" s="45" t="s">
        <v>80</v>
      </c>
      <c r="B27" s="45"/>
      <c r="C27" s="50">
        <v>19416.849999999999</v>
      </c>
      <c r="D27" s="45" t="s">
        <v>81</v>
      </c>
      <c r="E27" s="50">
        <v>1</v>
      </c>
    </row>
    <row r="28" spans="1:5" s="46" customFormat="1" ht="15.75" thickBot="1">
      <c r="A28" s="45" t="s">
        <v>82</v>
      </c>
      <c r="B28" s="45"/>
      <c r="C28" s="50">
        <v>275.52</v>
      </c>
      <c r="D28" s="45" t="s">
        <v>6</v>
      </c>
      <c r="E28" s="50">
        <v>1</v>
      </c>
    </row>
    <row r="29" spans="1:5" s="46" customFormat="1" ht="15.75" thickBot="1">
      <c r="A29" s="45" t="s">
        <v>83</v>
      </c>
      <c r="B29" s="45"/>
      <c r="C29" s="50">
        <v>546.42999999999995</v>
      </c>
      <c r="D29" s="45" t="s">
        <v>52</v>
      </c>
      <c r="E29" s="50">
        <v>1</v>
      </c>
    </row>
    <row r="30" spans="1:5" s="46" customFormat="1" ht="15.75" thickBot="1">
      <c r="A30" s="45" t="s">
        <v>84</v>
      </c>
      <c r="B30" s="45"/>
      <c r="C30" s="50">
        <v>2155.67</v>
      </c>
      <c r="D30" s="45" t="s">
        <v>52</v>
      </c>
      <c r="E30" s="50">
        <v>1</v>
      </c>
    </row>
    <row r="31" spans="1:5" s="46" customFormat="1" ht="15.75" thickBot="1">
      <c r="A31" s="45" t="s">
        <v>85</v>
      </c>
      <c r="B31" s="45"/>
      <c r="C31" s="50">
        <v>8.1</v>
      </c>
      <c r="D31" s="45" t="s">
        <v>6</v>
      </c>
      <c r="E31" s="50">
        <v>0.01</v>
      </c>
    </row>
    <row r="32" spans="1:5" s="46" customFormat="1" ht="15.75" thickBot="1">
      <c r="A32" s="45" t="s">
        <v>55</v>
      </c>
      <c r="B32" s="45"/>
      <c r="C32" s="50">
        <v>11509.26</v>
      </c>
      <c r="D32" s="45" t="s">
        <v>86</v>
      </c>
      <c r="E32" s="50">
        <v>3</v>
      </c>
    </row>
    <row r="33" spans="1:5" s="46" customFormat="1" ht="15.75" thickBot="1">
      <c r="A33" s="45" t="s">
        <v>87</v>
      </c>
      <c r="B33" s="45"/>
      <c r="C33" s="50">
        <v>189.34</v>
      </c>
      <c r="D33" s="45" t="s">
        <v>4</v>
      </c>
      <c r="E33" s="50">
        <v>1</v>
      </c>
    </row>
    <row r="34" spans="1:5" s="46" customFormat="1" ht="15.75" thickBot="1">
      <c r="A34" s="45" t="s">
        <v>88</v>
      </c>
      <c r="B34" s="45"/>
      <c r="C34" s="50">
        <v>2778</v>
      </c>
      <c r="D34" s="45" t="s">
        <v>18</v>
      </c>
      <c r="E34" s="50">
        <v>4</v>
      </c>
    </row>
    <row r="35" spans="1:5" s="46" customFormat="1" ht="15.75" thickBot="1">
      <c r="A35" s="45" t="s">
        <v>56</v>
      </c>
      <c r="B35" s="45"/>
      <c r="C35" s="50">
        <v>2439.96</v>
      </c>
      <c r="D35" s="45" t="s">
        <v>52</v>
      </c>
      <c r="E35" s="50">
        <v>4</v>
      </c>
    </row>
    <row r="36" spans="1:5" s="46" customFormat="1" ht="15.75" thickBot="1">
      <c r="A36" s="45" t="s">
        <v>89</v>
      </c>
      <c r="B36" s="45"/>
      <c r="C36" s="50">
        <v>2039.74</v>
      </c>
      <c r="D36" s="45" t="s">
        <v>4</v>
      </c>
      <c r="E36" s="50">
        <v>2.74</v>
      </c>
    </row>
    <row r="37" spans="1:5" s="46" customFormat="1" ht="19.5" customHeight="1" thickBot="1">
      <c r="A37" s="45" t="s">
        <v>57</v>
      </c>
      <c r="B37" s="45"/>
      <c r="C37" s="50">
        <v>2192</v>
      </c>
      <c r="D37" s="45" t="s">
        <v>6</v>
      </c>
      <c r="E37" s="50">
        <v>2</v>
      </c>
    </row>
    <row r="38" spans="1:5" s="46" customFormat="1" ht="15.75" thickBot="1">
      <c r="A38" s="45" t="s">
        <v>90</v>
      </c>
      <c r="B38" s="45"/>
      <c r="C38" s="50">
        <v>38512.800000000003</v>
      </c>
      <c r="D38" s="45" t="s">
        <v>6</v>
      </c>
      <c r="E38" s="50">
        <v>42792</v>
      </c>
    </row>
    <row r="39" spans="1:5" s="46" customFormat="1" ht="15.75" thickBot="1">
      <c r="A39" s="45" t="s">
        <v>91</v>
      </c>
      <c r="B39" s="45"/>
      <c r="C39" s="50">
        <v>41080.32</v>
      </c>
      <c r="D39" s="45" t="s">
        <v>4</v>
      </c>
      <c r="E39" s="50">
        <v>42792</v>
      </c>
    </row>
    <row r="40" spans="1:5" s="46" customFormat="1" ht="15.75" thickBot="1">
      <c r="A40" s="45" t="s">
        <v>92</v>
      </c>
      <c r="B40" s="45"/>
      <c r="C40" s="50">
        <v>65115.82</v>
      </c>
      <c r="D40" s="45" t="s">
        <v>4</v>
      </c>
      <c r="E40" s="50">
        <v>39226.400000000001</v>
      </c>
    </row>
    <row r="41" spans="1:5" s="46" customFormat="1" ht="15.75" thickBot="1">
      <c r="A41" s="45" t="s">
        <v>93</v>
      </c>
      <c r="B41" s="45"/>
      <c r="C41" s="50">
        <v>81318.48</v>
      </c>
      <c r="D41" s="45" t="s">
        <v>4</v>
      </c>
      <c r="E41" s="50">
        <v>42799.199999999997</v>
      </c>
    </row>
    <row r="42" spans="1:5" s="46" customFormat="1" ht="15.75" thickBot="1">
      <c r="A42" s="45" t="s">
        <v>94</v>
      </c>
      <c r="B42" s="45"/>
      <c r="C42" s="50">
        <v>104841.38</v>
      </c>
      <c r="D42" s="45" t="s">
        <v>4</v>
      </c>
      <c r="E42" s="50">
        <v>42792.4</v>
      </c>
    </row>
    <row r="43" spans="1:5" s="46" customFormat="1" ht="15.75" thickBot="1">
      <c r="A43" s="45" t="s">
        <v>95</v>
      </c>
      <c r="B43" s="45"/>
      <c r="C43" s="50">
        <v>117697.8</v>
      </c>
      <c r="D43" s="45" t="s">
        <v>4</v>
      </c>
      <c r="E43" s="50">
        <v>42799.199999999997</v>
      </c>
    </row>
    <row r="44" spans="1:5" s="46" customFormat="1" ht="15.75" thickBot="1">
      <c r="A44" s="45" t="s">
        <v>58</v>
      </c>
      <c r="B44" s="45"/>
      <c r="C44" s="50">
        <v>7980.28</v>
      </c>
      <c r="D44" s="45" t="s">
        <v>18</v>
      </c>
      <c r="E44" s="50">
        <v>11</v>
      </c>
    </row>
    <row r="45" spans="1:5" s="46" customFormat="1" ht="15.75" thickBot="1">
      <c r="A45" s="45" t="s">
        <v>96</v>
      </c>
      <c r="B45" s="45"/>
      <c r="C45" s="50">
        <v>169028.4</v>
      </c>
      <c r="D45" s="45" t="s">
        <v>6</v>
      </c>
      <c r="E45" s="50">
        <v>42792</v>
      </c>
    </row>
    <row r="46" spans="1:5" s="46" customFormat="1" ht="15.75" thickBot="1">
      <c r="A46" s="45" t="s">
        <v>97</v>
      </c>
      <c r="B46" s="45"/>
      <c r="C46" s="50">
        <v>176303.04</v>
      </c>
      <c r="D46" s="45" t="s">
        <v>4</v>
      </c>
      <c r="E46" s="50">
        <v>42792</v>
      </c>
    </row>
    <row r="47" spans="1:5" s="46" customFormat="1" ht="15.75" thickBot="1">
      <c r="A47" s="45" t="s">
        <v>98</v>
      </c>
      <c r="B47" s="45"/>
      <c r="C47" s="50">
        <v>2043.98</v>
      </c>
      <c r="D47" s="45" t="s">
        <v>52</v>
      </c>
      <c r="E47" s="50">
        <v>2</v>
      </c>
    </row>
    <row r="48" spans="1:5" s="46" customFormat="1" ht="15.75" thickBot="1">
      <c r="A48" s="45" t="s">
        <v>99</v>
      </c>
      <c r="B48" s="45"/>
      <c r="C48" s="50">
        <v>1032.8499999999999</v>
      </c>
      <c r="D48" s="45" t="s">
        <v>5</v>
      </c>
      <c r="E48" s="50">
        <v>1</v>
      </c>
    </row>
    <row r="49" spans="1:5" s="46" customFormat="1" ht="15.75" thickBot="1">
      <c r="A49" s="45" t="s">
        <v>59</v>
      </c>
      <c r="B49" s="45"/>
      <c r="C49" s="50">
        <v>514.02</v>
      </c>
      <c r="D49" s="45" t="s">
        <v>52</v>
      </c>
      <c r="E49" s="50">
        <v>3</v>
      </c>
    </row>
    <row r="50" spans="1:5" s="46" customFormat="1" ht="15.75" thickBot="1">
      <c r="A50" s="45" t="s">
        <v>100</v>
      </c>
      <c r="B50" s="45"/>
      <c r="C50" s="50">
        <v>4040.95</v>
      </c>
      <c r="D50" s="45" t="s">
        <v>52</v>
      </c>
      <c r="E50" s="50">
        <v>1</v>
      </c>
    </row>
    <row r="51" spans="1:5" s="46" customFormat="1" ht="15.75" thickBot="1">
      <c r="A51" s="45" t="s">
        <v>101</v>
      </c>
      <c r="B51" s="45"/>
      <c r="C51" s="50">
        <v>410.43</v>
      </c>
      <c r="D51" s="45" t="s">
        <v>4</v>
      </c>
      <c r="E51" s="50">
        <v>3</v>
      </c>
    </row>
    <row r="52" spans="1:5" s="46" customFormat="1" ht="15.75" thickBot="1">
      <c r="A52" s="45" t="s">
        <v>102</v>
      </c>
      <c r="B52" s="45"/>
      <c r="C52" s="50">
        <v>3851.28</v>
      </c>
      <c r="D52" s="45" t="s">
        <v>4</v>
      </c>
      <c r="E52" s="50">
        <v>42792</v>
      </c>
    </row>
    <row r="53" spans="1:5" s="46" customFormat="1" ht="15.75" thickBot="1">
      <c r="A53" s="45" t="s">
        <v>103</v>
      </c>
      <c r="B53" s="45"/>
      <c r="C53" s="50">
        <v>3851.28</v>
      </c>
      <c r="D53" s="45" t="s">
        <v>4</v>
      </c>
      <c r="E53" s="50">
        <v>42792</v>
      </c>
    </row>
    <row r="54" spans="1:5" s="46" customFormat="1" ht="15.75" thickBot="1">
      <c r="A54" s="45" t="s">
        <v>104</v>
      </c>
      <c r="B54" s="45"/>
      <c r="C54" s="50">
        <v>16260.96</v>
      </c>
      <c r="D54" s="45" t="s">
        <v>4</v>
      </c>
      <c r="E54" s="50">
        <v>42792</v>
      </c>
    </row>
    <row r="55" spans="1:5" s="46" customFormat="1" ht="15.75" thickBot="1">
      <c r="A55" s="45" t="s">
        <v>105</v>
      </c>
      <c r="B55" s="45"/>
      <c r="C55" s="50">
        <v>16260.96</v>
      </c>
      <c r="D55" s="45" t="s">
        <v>4</v>
      </c>
      <c r="E55" s="50">
        <v>42792</v>
      </c>
    </row>
    <row r="56" spans="1:5" s="46" customFormat="1" ht="15.75" thickBot="1">
      <c r="A56" s="45" t="s">
        <v>15</v>
      </c>
      <c r="B56" s="45"/>
      <c r="C56" s="50">
        <v>1864.59</v>
      </c>
      <c r="D56" s="45" t="s">
        <v>18</v>
      </c>
      <c r="E56" s="50">
        <v>3</v>
      </c>
    </row>
    <row r="57" spans="1:5" s="46" customFormat="1" ht="15.75" thickBot="1">
      <c r="A57" s="45" t="s">
        <v>19</v>
      </c>
      <c r="B57" s="45"/>
      <c r="C57" s="50">
        <v>1243.06</v>
      </c>
      <c r="D57" s="45" t="s">
        <v>18</v>
      </c>
      <c r="E57" s="50">
        <v>2</v>
      </c>
    </row>
    <row r="58" spans="1:5" s="46" customFormat="1" ht="15.75" thickBot="1">
      <c r="A58" s="45" t="s">
        <v>106</v>
      </c>
      <c r="B58" s="45"/>
      <c r="C58" s="50">
        <v>1650</v>
      </c>
      <c r="D58" s="45" t="s">
        <v>6</v>
      </c>
      <c r="E58" s="50">
        <v>1</v>
      </c>
    </row>
    <row r="59" spans="1:5" s="46" customFormat="1" ht="15.75" thickBot="1">
      <c r="A59" s="45" t="s">
        <v>60</v>
      </c>
      <c r="B59" s="45"/>
      <c r="C59" s="50">
        <v>802.5</v>
      </c>
      <c r="D59" s="45" t="s">
        <v>6</v>
      </c>
      <c r="E59" s="50">
        <v>0.5</v>
      </c>
    </row>
    <row r="60" spans="1:5" s="46" customFormat="1" ht="15.75" thickBot="1">
      <c r="A60" s="45" t="s">
        <v>61</v>
      </c>
      <c r="B60" s="45"/>
      <c r="C60" s="50">
        <v>7520</v>
      </c>
      <c r="D60" s="45" t="s">
        <v>6</v>
      </c>
      <c r="E60" s="50">
        <v>5</v>
      </c>
    </row>
    <row r="61" spans="1:5" s="46" customFormat="1" ht="15.75" thickBot="1">
      <c r="A61" s="45" t="s">
        <v>107</v>
      </c>
      <c r="B61" s="45"/>
      <c r="C61" s="50">
        <v>14004.3</v>
      </c>
      <c r="D61" s="45" t="s">
        <v>52</v>
      </c>
      <c r="E61" s="50">
        <v>2</v>
      </c>
    </row>
    <row r="62" spans="1:5" ht="15.75" thickBot="1">
      <c r="A62" s="43"/>
      <c r="B62" s="43"/>
      <c r="C62" s="49">
        <f>SUM(C6:C61)</f>
        <v>1014176.4500000001</v>
      </c>
      <c r="D62" s="43"/>
      <c r="E62" s="48"/>
    </row>
    <row r="64" spans="1:5">
      <c r="C64" s="41">
        <v>1014176.45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G69"/>
  <sheetViews>
    <sheetView topLeftCell="A40" workbookViewId="0">
      <selection activeCell="D69" sqref="D69"/>
    </sheetView>
  </sheetViews>
  <sheetFormatPr defaultRowHeight="15"/>
  <cols>
    <col min="1" max="1" width="70.5703125" style="41" customWidth="1"/>
    <col min="2" max="2" width="70.5703125" style="41" hidden="1" customWidth="1"/>
    <col min="3" max="3" width="12.5703125" style="41" customWidth="1"/>
    <col min="4" max="4" width="20.5703125" style="41" customWidth="1"/>
    <col min="5" max="5" width="12.5703125" style="41" customWidth="1"/>
    <col min="6" max="16384" width="9.140625" style="41"/>
  </cols>
  <sheetData>
    <row r="2" spans="1:7">
      <c r="A2" s="41" t="s">
        <v>64</v>
      </c>
    </row>
    <row r="3" spans="1:7">
      <c r="A3" s="41" t="s">
        <v>29</v>
      </c>
    </row>
    <row r="4" spans="1:7" ht="15.75" thickBot="1"/>
    <row r="5" spans="1:7" ht="15.75" thickBot="1">
      <c r="A5" s="42" t="s">
        <v>28</v>
      </c>
      <c r="B5" s="42"/>
      <c r="C5" s="42" t="s">
        <v>49</v>
      </c>
      <c r="D5" s="42" t="s">
        <v>27</v>
      </c>
      <c r="E5" s="42" t="s">
        <v>26</v>
      </c>
    </row>
    <row r="6" spans="1:7" ht="15.75" thickBot="1">
      <c r="A6" s="43" t="s">
        <v>65</v>
      </c>
      <c r="B6" s="43"/>
      <c r="C6" s="48">
        <v>20888.41</v>
      </c>
      <c r="D6" s="43" t="s">
        <v>25</v>
      </c>
      <c r="E6" s="48">
        <v>323</v>
      </c>
      <c r="F6" s="41">
        <f>'накоп 2020'!C6</f>
        <v>20888.41</v>
      </c>
      <c r="G6" s="51">
        <f>F6-C6</f>
        <v>0</v>
      </c>
    </row>
    <row r="7" spans="1:7" ht="15.75" thickBot="1">
      <c r="A7" s="43" t="s">
        <v>24</v>
      </c>
      <c r="B7" s="43"/>
      <c r="C7" s="48">
        <v>16447.349999999999</v>
      </c>
      <c r="D7" s="43" t="s">
        <v>23</v>
      </c>
      <c r="E7" s="48">
        <v>29</v>
      </c>
      <c r="F7" s="41">
        <f>'накоп 2020'!C7</f>
        <v>16447.349999999999</v>
      </c>
      <c r="G7" s="51">
        <f t="shared" ref="G7:G64" si="0">F7-C7</f>
        <v>0</v>
      </c>
    </row>
    <row r="8" spans="1:7" ht="15.75" thickBot="1">
      <c r="A8" s="43" t="s">
        <v>66</v>
      </c>
      <c r="B8" s="43"/>
      <c r="C8" s="48">
        <v>4279.2</v>
      </c>
      <c r="D8" s="43" t="s">
        <v>4</v>
      </c>
      <c r="E8" s="48">
        <v>42792</v>
      </c>
      <c r="F8" s="41">
        <f>'накоп 2020'!C8</f>
        <v>4279.2</v>
      </c>
      <c r="G8" s="51">
        <f t="shared" si="0"/>
        <v>0</v>
      </c>
    </row>
    <row r="9" spans="1:7" ht="15.75" thickBot="1">
      <c r="A9" s="43" t="s">
        <v>67</v>
      </c>
      <c r="B9" s="43"/>
      <c r="C9" s="48">
        <v>3851.28</v>
      </c>
      <c r="D9" s="43" t="s">
        <v>4</v>
      </c>
      <c r="E9" s="48">
        <v>42792</v>
      </c>
      <c r="F9" s="41">
        <f>'накоп 2020'!C9</f>
        <v>3851.28</v>
      </c>
      <c r="G9" s="51">
        <f t="shared" si="0"/>
        <v>0</v>
      </c>
    </row>
    <row r="10" spans="1:7" ht="15.75" thickBot="1">
      <c r="A10" s="43" t="s">
        <v>50</v>
      </c>
      <c r="B10" s="43"/>
      <c r="C10" s="48">
        <v>4311.17</v>
      </c>
      <c r="D10" s="43" t="s">
        <v>4</v>
      </c>
      <c r="E10" s="48">
        <v>1481.5</v>
      </c>
      <c r="F10" s="41">
        <f>'накоп 2020'!C10</f>
        <v>4311.17</v>
      </c>
      <c r="G10" s="51">
        <f t="shared" si="0"/>
        <v>0</v>
      </c>
    </row>
    <row r="11" spans="1:7" ht="15.75" thickBot="1">
      <c r="A11" s="43" t="s">
        <v>51</v>
      </c>
      <c r="B11" s="43"/>
      <c r="C11" s="48">
        <v>8341.92</v>
      </c>
      <c r="D11" s="43" t="s">
        <v>5</v>
      </c>
      <c r="E11" s="48">
        <v>12</v>
      </c>
      <c r="F11" s="41">
        <f>'накоп 2020'!C11</f>
        <v>8341.92</v>
      </c>
      <c r="G11" s="51">
        <f t="shared" si="0"/>
        <v>0</v>
      </c>
    </row>
    <row r="12" spans="1:7" ht="15.75" thickBot="1">
      <c r="A12" s="43" t="s">
        <v>22</v>
      </c>
      <c r="B12" s="43"/>
      <c r="C12" s="48">
        <v>5665.52</v>
      </c>
      <c r="D12" s="43" t="s">
        <v>18</v>
      </c>
      <c r="E12" s="48">
        <v>7</v>
      </c>
      <c r="F12" s="41">
        <f>'накоп 2020'!C12</f>
        <v>5665.52</v>
      </c>
      <c r="G12" s="51">
        <f t="shared" si="0"/>
        <v>0</v>
      </c>
    </row>
    <row r="13" spans="1:7" ht="15.75" thickBot="1">
      <c r="A13" s="43" t="s">
        <v>21</v>
      </c>
      <c r="B13" s="43"/>
      <c r="C13" s="48">
        <v>725.02</v>
      </c>
      <c r="D13" s="43" t="s">
        <v>52</v>
      </c>
      <c r="E13" s="48">
        <v>2</v>
      </c>
      <c r="F13" s="41">
        <f>'накоп 2020'!C13</f>
        <v>725.02</v>
      </c>
      <c r="G13" s="51">
        <f t="shared" si="0"/>
        <v>0</v>
      </c>
    </row>
    <row r="14" spans="1:7" ht="15.75" thickBot="1">
      <c r="A14" s="43" t="s">
        <v>115</v>
      </c>
      <c r="B14" s="43"/>
      <c r="C14" s="50">
        <v>13476.66</v>
      </c>
      <c r="D14" s="43" t="s">
        <v>75</v>
      </c>
      <c r="E14" s="48">
        <v>1</v>
      </c>
      <c r="G14" s="51"/>
    </row>
    <row r="15" spans="1:7" ht="15.75" thickBot="1">
      <c r="A15" s="43" t="s">
        <v>116</v>
      </c>
      <c r="B15" s="43"/>
      <c r="C15" s="50">
        <v>17225.830000000002</v>
      </c>
      <c r="D15" s="43" t="s">
        <v>75</v>
      </c>
      <c r="E15" s="48">
        <v>1</v>
      </c>
      <c r="G15" s="51"/>
    </row>
    <row r="16" spans="1:7" ht="15.75" thickBot="1">
      <c r="A16" s="43" t="s">
        <v>117</v>
      </c>
      <c r="B16" s="43"/>
      <c r="C16" s="50">
        <v>14604.16</v>
      </c>
      <c r="D16" s="43" t="s">
        <v>75</v>
      </c>
      <c r="E16" s="48">
        <v>1</v>
      </c>
      <c r="G16" s="51"/>
    </row>
    <row r="17" spans="1:7" ht="15.75" thickBot="1">
      <c r="A17" s="43" t="s">
        <v>68</v>
      </c>
      <c r="B17" s="43"/>
      <c r="C17" s="48">
        <v>7638.1</v>
      </c>
      <c r="D17" s="43" t="s">
        <v>69</v>
      </c>
      <c r="E17" s="48">
        <v>3.5</v>
      </c>
      <c r="F17" s="41">
        <f>'накоп 2020'!C14</f>
        <v>7638.1</v>
      </c>
      <c r="G17" s="51">
        <f t="shared" si="0"/>
        <v>0</v>
      </c>
    </row>
    <row r="18" spans="1:7" ht="15.75" thickBot="1">
      <c r="A18" s="43" t="s">
        <v>53</v>
      </c>
      <c r="B18" s="43"/>
      <c r="C18" s="48">
        <v>1826.2</v>
      </c>
      <c r="D18" s="43" t="s">
        <v>52</v>
      </c>
      <c r="E18" s="48">
        <v>23</v>
      </c>
      <c r="F18" s="41">
        <f>'накоп 2020'!C15</f>
        <v>1826.2</v>
      </c>
      <c r="G18" s="51">
        <f t="shared" si="0"/>
        <v>0</v>
      </c>
    </row>
    <row r="19" spans="1:7" ht="15.75" thickBot="1">
      <c r="A19" s="43" t="s">
        <v>70</v>
      </c>
      <c r="B19" s="43"/>
      <c r="C19" s="48">
        <v>232.36</v>
      </c>
      <c r="D19" s="43" t="s">
        <v>52</v>
      </c>
      <c r="E19" s="48">
        <v>1</v>
      </c>
      <c r="F19" s="41">
        <f>'накоп 2020'!C16</f>
        <v>232.36</v>
      </c>
      <c r="G19" s="51">
        <f t="shared" si="0"/>
        <v>0</v>
      </c>
    </row>
    <row r="20" spans="1:7" ht="15.75" thickBot="1">
      <c r="A20" s="43" t="s">
        <v>71</v>
      </c>
      <c r="B20" s="43"/>
      <c r="C20" s="48">
        <v>232.36</v>
      </c>
      <c r="D20" s="43" t="s">
        <v>52</v>
      </c>
      <c r="E20" s="48">
        <v>1</v>
      </c>
      <c r="F20" s="41">
        <f>'накоп 2020'!C17</f>
        <v>232.36</v>
      </c>
      <c r="G20" s="51">
        <f t="shared" si="0"/>
        <v>0</v>
      </c>
    </row>
    <row r="21" spans="1:7" ht="15.75" thickBot="1">
      <c r="A21" s="43" t="s">
        <v>54</v>
      </c>
      <c r="B21" s="43"/>
      <c r="C21" s="48">
        <v>385.59</v>
      </c>
      <c r="D21" s="43" t="s">
        <v>52</v>
      </c>
      <c r="E21" s="48">
        <v>1</v>
      </c>
      <c r="F21" s="41">
        <f>'накоп 2020'!C18</f>
        <v>385.59</v>
      </c>
      <c r="G21" s="51">
        <f t="shared" si="0"/>
        <v>0</v>
      </c>
    </row>
    <row r="22" spans="1:7" ht="15.75" thickBot="1">
      <c r="A22" s="43" t="s">
        <v>72</v>
      </c>
      <c r="B22" s="43"/>
      <c r="C22" s="48">
        <v>727.46</v>
      </c>
      <c r="D22" s="43" t="s">
        <v>4</v>
      </c>
      <c r="E22" s="48">
        <v>42792</v>
      </c>
      <c r="F22" s="41">
        <f>'накоп 2020'!C19</f>
        <v>727.46</v>
      </c>
      <c r="G22" s="51">
        <f t="shared" si="0"/>
        <v>0</v>
      </c>
    </row>
    <row r="23" spans="1:7" ht="15.75" thickBot="1">
      <c r="A23" s="43" t="s">
        <v>73</v>
      </c>
      <c r="B23" s="43"/>
      <c r="C23" s="48">
        <v>727.46</v>
      </c>
      <c r="D23" s="43" t="s">
        <v>4</v>
      </c>
      <c r="E23" s="48">
        <v>42792</v>
      </c>
      <c r="F23" s="41">
        <f>'накоп 2020'!C20</f>
        <v>727.46</v>
      </c>
      <c r="G23" s="51">
        <f t="shared" si="0"/>
        <v>0</v>
      </c>
    </row>
    <row r="24" spans="1:7" ht="15.75" thickBot="1">
      <c r="A24" s="43" t="s">
        <v>74</v>
      </c>
      <c r="B24" s="43"/>
      <c r="C24" s="48">
        <v>8391.4599999999991</v>
      </c>
      <c r="D24" s="43" t="s">
        <v>75</v>
      </c>
      <c r="E24" s="48">
        <v>22</v>
      </c>
      <c r="F24" s="41">
        <f>'накоп 2020'!C21</f>
        <v>8391.4599999999991</v>
      </c>
      <c r="G24" s="51">
        <f t="shared" si="0"/>
        <v>0</v>
      </c>
    </row>
    <row r="25" spans="1:7" ht="15.75" thickBot="1">
      <c r="A25" s="43" t="s">
        <v>76</v>
      </c>
      <c r="B25" s="43"/>
      <c r="C25" s="48">
        <v>597.87</v>
      </c>
      <c r="D25" s="43" t="s">
        <v>52</v>
      </c>
      <c r="E25" s="48">
        <v>3</v>
      </c>
      <c r="F25" s="41">
        <f>'накоп 2020'!C22</f>
        <v>597.87</v>
      </c>
      <c r="G25" s="51">
        <f t="shared" si="0"/>
        <v>0</v>
      </c>
    </row>
    <row r="26" spans="1:7" ht="15.75" thickBot="1">
      <c r="A26" s="43" t="s">
        <v>77</v>
      </c>
      <c r="B26" s="43"/>
      <c r="C26" s="48">
        <v>1117.43</v>
      </c>
      <c r="D26" s="43" t="s">
        <v>52</v>
      </c>
      <c r="E26" s="48">
        <v>1</v>
      </c>
      <c r="F26" s="41">
        <f>'накоп 2020'!C23</f>
        <v>1117.43</v>
      </c>
      <c r="G26" s="51">
        <f t="shared" si="0"/>
        <v>0</v>
      </c>
    </row>
    <row r="27" spans="1:7" ht="15.75" thickBot="1">
      <c r="A27" s="43" t="s">
        <v>78</v>
      </c>
      <c r="B27" s="43"/>
      <c r="C27" s="48">
        <v>421.16</v>
      </c>
      <c r="D27" s="43" t="s">
        <v>5</v>
      </c>
      <c r="E27" s="48">
        <v>1</v>
      </c>
      <c r="F27" s="41">
        <f>'накоп 2020'!C24</f>
        <v>421.16</v>
      </c>
      <c r="G27" s="51">
        <f t="shared" si="0"/>
        <v>0</v>
      </c>
    </row>
    <row r="28" spans="1:7" ht="15.75" thickBot="1">
      <c r="A28" s="43" t="s">
        <v>79</v>
      </c>
      <c r="B28" s="43"/>
      <c r="C28" s="48">
        <v>1153.74</v>
      </c>
      <c r="D28" s="43" t="s">
        <v>6</v>
      </c>
      <c r="E28" s="48">
        <v>2</v>
      </c>
      <c r="F28" s="41">
        <f>'накоп 2020'!C25</f>
        <v>1153.74</v>
      </c>
      <c r="G28" s="51">
        <f t="shared" si="0"/>
        <v>0</v>
      </c>
    </row>
    <row r="29" spans="1:7" ht="15.75" thickBot="1">
      <c r="A29" s="43" t="s">
        <v>20</v>
      </c>
      <c r="B29" s="43"/>
      <c r="C29" s="48">
        <v>5435.04</v>
      </c>
      <c r="D29" s="43" t="s">
        <v>6</v>
      </c>
      <c r="E29" s="48">
        <v>39</v>
      </c>
      <c r="F29" s="41">
        <f>'накоп 2020'!C26</f>
        <v>5435.04</v>
      </c>
      <c r="G29" s="51">
        <f t="shared" si="0"/>
        <v>0</v>
      </c>
    </row>
    <row r="30" spans="1:7" ht="15.75" thickBot="1">
      <c r="A30" s="43" t="s">
        <v>80</v>
      </c>
      <c r="B30" s="43"/>
      <c r="C30" s="48">
        <v>19416.849999999999</v>
      </c>
      <c r="D30" s="43" t="s">
        <v>81</v>
      </c>
      <c r="E30" s="48">
        <v>1</v>
      </c>
      <c r="F30" s="41">
        <f>'накоп 2020'!C27</f>
        <v>19416.849999999999</v>
      </c>
      <c r="G30" s="51">
        <f t="shared" si="0"/>
        <v>0</v>
      </c>
    </row>
    <row r="31" spans="1:7" ht="15.75" thickBot="1">
      <c r="A31" s="43" t="s">
        <v>82</v>
      </c>
      <c r="B31" s="43"/>
      <c r="C31" s="48">
        <v>275.52</v>
      </c>
      <c r="D31" s="43" t="s">
        <v>6</v>
      </c>
      <c r="E31" s="48">
        <v>1</v>
      </c>
      <c r="F31" s="41">
        <f>'накоп 2020'!C28</f>
        <v>275.52</v>
      </c>
      <c r="G31" s="51">
        <f t="shared" si="0"/>
        <v>0</v>
      </c>
    </row>
    <row r="32" spans="1:7" ht="15.75" thickBot="1">
      <c r="A32" s="43" t="s">
        <v>83</v>
      </c>
      <c r="B32" s="43"/>
      <c r="C32" s="48">
        <v>546.42999999999995</v>
      </c>
      <c r="D32" s="43" t="s">
        <v>52</v>
      </c>
      <c r="E32" s="48">
        <v>1</v>
      </c>
      <c r="F32" s="41">
        <f>'накоп 2020'!C29</f>
        <v>546.42999999999995</v>
      </c>
      <c r="G32" s="51">
        <f t="shared" si="0"/>
        <v>0</v>
      </c>
    </row>
    <row r="33" spans="1:7" ht="15.75" thickBot="1">
      <c r="A33" s="43" t="s">
        <v>84</v>
      </c>
      <c r="B33" s="43"/>
      <c r="C33" s="48">
        <v>2155.67</v>
      </c>
      <c r="D33" s="43" t="s">
        <v>52</v>
      </c>
      <c r="E33" s="48">
        <v>1</v>
      </c>
      <c r="F33" s="41">
        <f>'накоп 2020'!C30</f>
        <v>2155.67</v>
      </c>
      <c r="G33" s="51">
        <f t="shared" si="0"/>
        <v>0</v>
      </c>
    </row>
    <row r="34" spans="1:7" ht="15.75" thickBot="1">
      <c r="A34" s="43" t="s">
        <v>85</v>
      </c>
      <c r="B34" s="43"/>
      <c r="C34" s="48">
        <v>8.1</v>
      </c>
      <c r="D34" s="43" t="s">
        <v>6</v>
      </c>
      <c r="E34" s="48">
        <v>0.01</v>
      </c>
      <c r="F34" s="41">
        <f>'накоп 2020'!C31</f>
        <v>8.1</v>
      </c>
      <c r="G34" s="51">
        <f t="shared" si="0"/>
        <v>0</v>
      </c>
    </row>
    <row r="35" spans="1:7" ht="15.75" thickBot="1">
      <c r="A35" s="43" t="s">
        <v>55</v>
      </c>
      <c r="B35" s="43"/>
      <c r="C35" s="48">
        <v>11509.26</v>
      </c>
      <c r="D35" s="43" t="s">
        <v>86</v>
      </c>
      <c r="E35" s="48">
        <v>3</v>
      </c>
      <c r="F35" s="41">
        <f>'накоп 2020'!C32</f>
        <v>11509.26</v>
      </c>
      <c r="G35" s="51">
        <f t="shared" si="0"/>
        <v>0</v>
      </c>
    </row>
    <row r="36" spans="1:7" ht="15.75" thickBot="1">
      <c r="A36" s="43" t="s">
        <v>87</v>
      </c>
      <c r="B36" s="43"/>
      <c r="C36" s="48">
        <v>189.34</v>
      </c>
      <c r="D36" s="43" t="s">
        <v>4</v>
      </c>
      <c r="E36" s="48">
        <v>1</v>
      </c>
      <c r="F36" s="41">
        <f>'накоп 2020'!C33</f>
        <v>189.34</v>
      </c>
      <c r="G36" s="51">
        <f t="shared" si="0"/>
        <v>0</v>
      </c>
    </row>
    <row r="37" spans="1:7" ht="15.75" thickBot="1">
      <c r="A37" s="43" t="s">
        <v>88</v>
      </c>
      <c r="B37" s="43"/>
      <c r="C37" s="48">
        <v>2778</v>
      </c>
      <c r="D37" s="43" t="s">
        <v>18</v>
      </c>
      <c r="E37" s="48">
        <v>4</v>
      </c>
      <c r="F37" s="41">
        <f>'накоп 2020'!C34</f>
        <v>2778</v>
      </c>
      <c r="G37" s="51">
        <f t="shared" si="0"/>
        <v>0</v>
      </c>
    </row>
    <row r="38" spans="1:7" ht="15.75" thickBot="1">
      <c r="A38" s="43" t="s">
        <v>56</v>
      </c>
      <c r="B38" s="43"/>
      <c r="C38" s="48">
        <v>2439.96</v>
      </c>
      <c r="D38" s="43" t="s">
        <v>52</v>
      </c>
      <c r="E38" s="48">
        <v>4</v>
      </c>
      <c r="F38" s="41">
        <f>'накоп 2020'!C35</f>
        <v>2439.96</v>
      </c>
      <c r="G38" s="51">
        <f t="shared" si="0"/>
        <v>0</v>
      </c>
    </row>
    <row r="39" spans="1:7" ht="15.75" thickBot="1">
      <c r="A39" s="43" t="s">
        <v>89</v>
      </c>
      <c r="B39" s="43"/>
      <c r="C39" s="48">
        <v>2039.74</v>
      </c>
      <c r="D39" s="43" t="s">
        <v>4</v>
      </c>
      <c r="E39" s="48">
        <v>2.74</v>
      </c>
      <c r="F39" s="41">
        <f>'накоп 2020'!C36</f>
        <v>2039.74</v>
      </c>
      <c r="G39" s="51">
        <f t="shared" si="0"/>
        <v>0</v>
      </c>
    </row>
    <row r="40" spans="1:7" ht="15.75" thickBot="1">
      <c r="A40" s="43" t="s">
        <v>57</v>
      </c>
      <c r="B40" s="43"/>
      <c r="C40" s="48">
        <v>2192</v>
      </c>
      <c r="D40" s="43" t="s">
        <v>6</v>
      </c>
      <c r="E40" s="48">
        <v>2</v>
      </c>
      <c r="F40" s="41">
        <f>'накоп 2020'!C37</f>
        <v>2192</v>
      </c>
      <c r="G40" s="51">
        <f t="shared" si="0"/>
        <v>0</v>
      </c>
    </row>
    <row r="41" spans="1:7" ht="15.75" thickBot="1">
      <c r="A41" s="43" t="s">
        <v>90</v>
      </c>
      <c r="B41" s="43"/>
      <c r="C41" s="48">
        <v>38512.800000000003</v>
      </c>
      <c r="D41" s="43" t="s">
        <v>6</v>
      </c>
      <c r="E41" s="48">
        <v>42792</v>
      </c>
      <c r="F41" s="41">
        <f>'накоп 2020'!C38</f>
        <v>38512.800000000003</v>
      </c>
      <c r="G41" s="51">
        <f t="shared" si="0"/>
        <v>0</v>
      </c>
    </row>
    <row r="42" spans="1:7" ht="15.75" thickBot="1">
      <c r="A42" s="43" t="s">
        <v>91</v>
      </c>
      <c r="B42" s="43"/>
      <c r="C42" s="48">
        <v>41080.32</v>
      </c>
      <c r="D42" s="43" t="s">
        <v>4</v>
      </c>
      <c r="E42" s="48">
        <v>42792</v>
      </c>
      <c r="F42" s="41">
        <f>'накоп 2020'!C39</f>
        <v>41080.32</v>
      </c>
      <c r="G42" s="51">
        <f t="shared" si="0"/>
        <v>0</v>
      </c>
    </row>
    <row r="43" spans="1:7" ht="15.75" thickBot="1">
      <c r="A43" s="43" t="s">
        <v>92</v>
      </c>
      <c r="B43" s="43"/>
      <c r="C43" s="48">
        <v>65115.82</v>
      </c>
      <c r="D43" s="43" t="s">
        <v>4</v>
      </c>
      <c r="E43" s="48">
        <v>39226.400000000001</v>
      </c>
      <c r="F43" s="41">
        <f>'накоп 2020'!C40</f>
        <v>65115.82</v>
      </c>
      <c r="G43" s="51">
        <f t="shared" si="0"/>
        <v>0</v>
      </c>
    </row>
    <row r="44" spans="1:7" ht="15.75" thickBot="1">
      <c r="A44" s="43" t="s">
        <v>93</v>
      </c>
      <c r="B44" s="43"/>
      <c r="C44" s="48">
        <v>81318.48</v>
      </c>
      <c r="D44" s="43" t="s">
        <v>4</v>
      </c>
      <c r="E44" s="48">
        <v>42799.199999999997</v>
      </c>
      <c r="F44" s="41">
        <f>'накоп 2020'!C41</f>
        <v>81318.48</v>
      </c>
      <c r="G44" s="51">
        <f t="shared" si="0"/>
        <v>0</v>
      </c>
    </row>
    <row r="45" spans="1:7" ht="15.75" thickBot="1">
      <c r="A45" s="43" t="s">
        <v>94</v>
      </c>
      <c r="B45" s="43"/>
      <c r="C45" s="48">
        <v>104841.38</v>
      </c>
      <c r="D45" s="43" t="s">
        <v>4</v>
      </c>
      <c r="E45" s="48">
        <v>42792.4</v>
      </c>
      <c r="F45" s="41">
        <f>'накоп 2020'!C42</f>
        <v>104841.38</v>
      </c>
      <c r="G45" s="51">
        <f t="shared" si="0"/>
        <v>0</v>
      </c>
    </row>
    <row r="46" spans="1:7" ht="15.75" thickBot="1">
      <c r="A46" s="43" t="s">
        <v>95</v>
      </c>
      <c r="B46" s="43"/>
      <c r="C46" s="48">
        <v>117697.8</v>
      </c>
      <c r="D46" s="43" t="s">
        <v>4</v>
      </c>
      <c r="E46" s="48">
        <v>42799.199999999997</v>
      </c>
      <c r="F46" s="41">
        <f>'накоп 2020'!C43</f>
        <v>117697.8</v>
      </c>
      <c r="G46" s="51">
        <f t="shared" si="0"/>
        <v>0</v>
      </c>
    </row>
    <row r="47" spans="1:7" ht="15.75" thickBot="1">
      <c r="A47" s="43" t="s">
        <v>58</v>
      </c>
      <c r="B47" s="43"/>
      <c r="C47" s="48">
        <v>7980.28</v>
      </c>
      <c r="D47" s="43" t="s">
        <v>18</v>
      </c>
      <c r="E47" s="48">
        <v>11</v>
      </c>
      <c r="F47" s="41">
        <f>'накоп 2020'!C44</f>
        <v>7980.28</v>
      </c>
      <c r="G47" s="51">
        <f t="shared" si="0"/>
        <v>0</v>
      </c>
    </row>
    <row r="48" spans="1:7" ht="15.75" thickBot="1">
      <c r="A48" s="43" t="s">
        <v>96</v>
      </c>
      <c r="B48" s="43"/>
      <c r="C48" s="48">
        <v>169028.4</v>
      </c>
      <c r="D48" s="43" t="s">
        <v>6</v>
      </c>
      <c r="E48" s="48">
        <v>42792</v>
      </c>
      <c r="F48" s="41">
        <f>'накоп 2020'!C45</f>
        <v>169028.4</v>
      </c>
      <c r="G48" s="51">
        <f t="shared" si="0"/>
        <v>0</v>
      </c>
    </row>
    <row r="49" spans="1:7" ht="15.75" thickBot="1">
      <c r="A49" s="43" t="s">
        <v>97</v>
      </c>
      <c r="B49" s="43"/>
      <c r="C49" s="48">
        <v>176303.04</v>
      </c>
      <c r="D49" s="43" t="s">
        <v>4</v>
      </c>
      <c r="E49" s="48">
        <v>42792</v>
      </c>
      <c r="F49" s="41">
        <f>'накоп 2020'!C46</f>
        <v>176303.04</v>
      </c>
      <c r="G49" s="51">
        <f t="shared" si="0"/>
        <v>0</v>
      </c>
    </row>
    <row r="50" spans="1:7" ht="15.75" thickBot="1">
      <c r="A50" s="43" t="s">
        <v>98</v>
      </c>
      <c r="B50" s="43"/>
      <c r="C50" s="48">
        <v>2043.98</v>
      </c>
      <c r="D50" s="43" t="s">
        <v>52</v>
      </c>
      <c r="E50" s="48">
        <v>2</v>
      </c>
      <c r="F50" s="41">
        <f>'накоп 2020'!C47</f>
        <v>2043.98</v>
      </c>
      <c r="G50" s="51">
        <f t="shared" si="0"/>
        <v>0</v>
      </c>
    </row>
    <row r="51" spans="1:7" ht="15.75" thickBot="1">
      <c r="A51" s="43" t="s">
        <v>99</v>
      </c>
      <c r="B51" s="43"/>
      <c r="C51" s="48">
        <v>1032.8499999999999</v>
      </c>
      <c r="D51" s="43" t="s">
        <v>5</v>
      </c>
      <c r="E51" s="48">
        <v>1</v>
      </c>
      <c r="F51" s="41">
        <f>'накоп 2020'!C48</f>
        <v>1032.8499999999999</v>
      </c>
      <c r="G51" s="51">
        <f t="shared" si="0"/>
        <v>0</v>
      </c>
    </row>
    <row r="52" spans="1:7" ht="15.75" thickBot="1">
      <c r="A52" s="43" t="s">
        <v>59</v>
      </c>
      <c r="B52" s="43"/>
      <c r="C52" s="48">
        <v>514.02</v>
      </c>
      <c r="D52" s="43" t="s">
        <v>52</v>
      </c>
      <c r="E52" s="48">
        <v>3</v>
      </c>
      <c r="F52" s="41">
        <f>'накоп 2020'!C49</f>
        <v>514.02</v>
      </c>
      <c r="G52" s="51">
        <f t="shared" si="0"/>
        <v>0</v>
      </c>
    </row>
    <row r="53" spans="1:7" ht="15.75" thickBot="1">
      <c r="A53" s="43" t="s">
        <v>100</v>
      </c>
      <c r="B53" s="43"/>
      <c r="C53" s="48">
        <v>4040.95</v>
      </c>
      <c r="D53" s="43" t="s">
        <v>52</v>
      </c>
      <c r="E53" s="48">
        <v>1</v>
      </c>
      <c r="F53" s="41">
        <f>'накоп 2020'!C50</f>
        <v>4040.95</v>
      </c>
      <c r="G53" s="51">
        <f t="shared" si="0"/>
        <v>0</v>
      </c>
    </row>
    <row r="54" spans="1:7" ht="15.75" thickBot="1">
      <c r="A54" s="43" t="s">
        <v>101</v>
      </c>
      <c r="B54" s="43"/>
      <c r="C54" s="48">
        <v>410.43</v>
      </c>
      <c r="D54" s="43" t="s">
        <v>4</v>
      </c>
      <c r="E54" s="48">
        <v>3</v>
      </c>
      <c r="F54" s="41">
        <f>'накоп 2020'!C51</f>
        <v>410.43</v>
      </c>
      <c r="G54" s="51">
        <f t="shared" si="0"/>
        <v>0</v>
      </c>
    </row>
    <row r="55" spans="1:7" ht="15.75" thickBot="1">
      <c r="A55" s="43" t="s">
        <v>102</v>
      </c>
      <c r="B55" s="43"/>
      <c r="C55" s="48">
        <v>3851.28</v>
      </c>
      <c r="D55" s="43" t="s">
        <v>4</v>
      </c>
      <c r="E55" s="48">
        <v>42792</v>
      </c>
      <c r="F55" s="41">
        <f>'накоп 2020'!C52</f>
        <v>3851.28</v>
      </c>
      <c r="G55" s="51">
        <f t="shared" si="0"/>
        <v>0</v>
      </c>
    </row>
    <row r="56" spans="1:7" ht="15.75" thickBot="1">
      <c r="A56" s="43" t="s">
        <v>103</v>
      </c>
      <c r="B56" s="43"/>
      <c r="C56" s="48">
        <v>3851.28</v>
      </c>
      <c r="D56" s="43" t="s">
        <v>4</v>
      </c>
      <c r="E56" s="48">
        <v>42792</v>
      </c>
      <c r="F56" s="41">
        <f>'накоп 2020'!C53</f>
        <v>3851.28</v>
      </c>
      <c r="G56" s="51">
        <f t="shared" si="0"/>
        <v>0</v>
      </c>
    </row>
    <row r="57" spans="1:7" ht="15.75" thickBot="1">
      <c r="A57" s="43" t="s">
        <v>104</v>
      </c>
      <c r="B57" s="43"/>
      <c r="C57" s="48">
        <v>16260.96</v>
      </c>
      <c r="D57" s="43" t="s">
        <v>4</v>
      </c>
      <c r="E57" s="48">
        <v>42792</v>
      </c>
      <c r="F57" s="41">
        <f>'накоп 2020'!C54</f>
        <v>16260.96</v>
      </c>
      <c r="G57" s="51">
        <f t="shared" si="0"/>
        <v>0</v>
      </c>
    </row>
    <row r="58" spans="1:7" ht="15.75" thickBot="1">
      <c r="A58" s="43" t="s">
        <v>105</v>
      </c>
      <c r="B58" s="43"/>
      <c r="C58" s="48">
        <v>16260.96</v>
      </c>
      <c r="D58" s="43" t="s">
        <v>4</v>
      </c>
      <c r="E58" s="48">
        <v>42792</v>
      </c>
      <c r="F58" s="41">
        <f>'накоп 2020'!C55</f>
        <v>16260.96</v>
      </c>
      <c r="G58" s="51">
        <f t="shared" si="0"/>
        <v>0</v>
      </c>
    </row>
    <row r="59" spans="1:7" ht="15.75" thickBot="1">
      <c r="A59" s="43" t="s">
        <v>15</v>
      </c>
      <c r="B59" s="43"/>
      <c r="C59" s="48">
        <v>1864.59</v>
      </c>
      <c r="D59" s="43" t="s">
        <v>18</v>
      </c>
      <c r="E59" s="48">
        <v>3</v>
      </c>
      <c r="F59" s="41">
        <f>'накоп 2020'!C56</f>
        <v>1864.59</v>
      </c>
      <c r="G59" s="51">
        <f t="shared" si="0"/>
        <v>0</v>
      </c>
    </row>
    <row r="60" spans="1:7" ht="15.75" thickBot="1">
      <c r="A60" s="43" t="s">
        <v>19</v>
      </c>
      <c r="B60" s="43"/>
      <c r="C60" s="48">
        <v>1243.06</v>
      </c>
      <c r="D60" s="43" t="s">
        <v>18</v>
      </c>
      <c r="E60" s="48">
        <v>2</v>
      </c>
      <c r="F60" s="41">
        <f>'накоп 2020'!C57</f>
        <v>1243.06</v>
      </c>
      <c r="G60" s="51">
        <f t="shared" si="0"/>
        <v>0</v>
      </c>
    </row>
    <row r="61" spans="1:7" ht="15.75" thickBot="1">
      <c r="A61" s="43" t="s">
        <v>106</v>
      </c>
      <c r="B61" s="43"/>
      <c r="C61" s="48">
        <v>1650</v>
      </c>
      <c r="D61" s="43" t="s">
        <v>6</v>
      </c>
      <c r="E61" s="48">
        <v>1</v>
      </c>
      <c r="F61" s="41">
        <f>'накоп 2020'!C58</f>
        <v>1650</v>
      </c>
      <c r="G61" s="51">
        <f t="shared" si="0"/>
        <v>0</v>
      </c>
    </row>
    <row r="62" spans="1:7" ht="15.75" thickBot="1">
      <c r="A62" s="43" t="s">
        <v>60</v>
      </c>
      <c r="B62" s="43"/>
      <c r="C62" s="48">
        <v>802.5</v>
      </c>
      <c r="D62" s="43" t="s">
        <v>6</v>
      </c>
      <c r="E62" s="48">
        <v>0.5</v>
      </c>
      <c r="F62" s="41">
        <f>'накоп 2020'!C59</f>
        <v>802.5</v>
      </c>
      <c r="G62" s="51">
        <f t="shared" si="0"/>
        <v>0</v>
      </c>
    </row>
    <row r="63" spans="1:7" ht="15.75" thickBot="1">
      <c r="A63" s="43" t="s">
        <v>61</v>
      </c>
      <c r="B63" s="43"/>
      <c r="C63" s="48">
        <v>7520</v>
      </c>
      <c r="D63" s="43" t="s">
        <v>6</v>
      </c>
      <c r="E63" s="48">
        <v>5</v>
      </c>
      <c r="F63" s="41">
        <f>'накоп 2020'!C60</f>
        <v>7520</v>
      </c>
      <c r="G63" s="51">
        <f t="shared" si="0"/>
        <v>0</v>
      </c>
    </row>
    <row r="64" spans="1:7" ht="15.75" thickBot="1">
      <c r="A64" s="43" t="s">
        <v>107</v>
      </c>
      <c r="B64" s="43"/>
      <c r="C64" s="48">
        <v>14004.3</v>
      </c>
      <c r="D64" s="43" t="s">
        <v>52</v>
      </c>
      <c r="E64" s="48">
        <v>2</v>
      </c>
      <c r="F64" s="41">
        <f>'накоп 2020'!C61</f>
        <v>14004.3</v>
      </c>
      <c r="G64" s="51">
        <f t="shared" si="0"/>
        <v>0</v>
      </c>
    </row>
    <row r="65" spans="1:5" ht="15.75" thickBot="1">
      <c r="A65" s="43"/>
      <c r="B65" s="43"/>
      <c r="C65" s="49">
        <f>SUM(C6:C64)</f>
        <v>1059483.1000000001</v>
      </c>
      <c r="D65" s="43"/>
      <c r="E65" s="48"/>
    </row>
    <row r="67" spans="1:5">
      <c r="C67" s="41">
        <v>1014176.45</v>
      </c>
      <c r="D67" s="41">
        <v>1059483.0999999999</v>
      </c>
    </row>
    <row r="69" spans="1:5">
      <c r="C69" s="51">
        <f>C65-C67</f>
        <v>45306.65000000014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ярославского 40</vt:lpstr>
      <vt:lpstr>накоп 2020</vt:lpstr>
      <vt:lpstr>скорректир</vt:lpstr>
      <vt:lpstr>'ярославского 40'!Область_печати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2019-01-29T22:36:29Z</cp:lastPrinted>
  <dcterms:created xsi:type="dcterms:W3CDTF">2016-03-18T02:51:51Z</dcterms:created>
  <dcterms:modified xsi:type="dcterms:W3CDTF">2021-03-21T23:44:26Z</dcterms:modified>
</cp:coreProperties>
</file>