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селенгин.11" sheetId="1" r:id="rId1"/>
    <sheet name="накоп 2020" sheetId="2" r:id="rId2"/>
    <sheet name="Лист3" sheetId="3" r:id="rId3"/>
  </sheets>
  <definedNames>
    <definedName name="_xlnm.Print_Area" localSheetId="0">селенгин.11!$A$5:$E$103</definedName>
  </definedNames>
  <calcPr calcId="125725"/>
</workbook>
</file>

<file path=xl/calcChain.xml><?xml version="1.0" encoding="utf-8"?>
<calcChain xmlns="http://schemas.openxmlformats.org/spreadsheetml/2006/main">
  <c r="C45" i="1"/>
  <c r="C54"/>
  <c r="C53"/>
  <c r="C52"/>
  <c r="C46"/>
  <c r="C44"/>
  <c r="C40"/>
  <c r="C93"/>
  <c r="C32" l="1"/>
  <c r="C66" i="2"/>
  <c r="C23" i="1" l="1"/>
  <c r="C86"/>
  <c r="C49"/>
  <c r="C11"/>
  <c r="C83"/>
  <c r="C80"/>
  <c r="C77"/>
  <c r="C76"/>
  <c r="C25"/>
  <c r="C20"/>
  <c r="C17"/>
  <c r="C14"/>
  <c r="C12" s="1"/>
  <c r="C15" s="1"/>
  <c r="B49"/>
  <c r="C100" l="1"/>
  <c r="C98"/>
  <c r="C97" s="1"/>
  <c r="C101" l="1"/>
  <c r="B86"/>
  <c r="B76"/>
  <c r="B74"/>
  <c r="C102" l="1"/>
  <c r="C103" s="1"/>
  <c r="B73"/>
  <c r="B98"/>
  <c r="B97" s="1"/>
  <c r="B83"/>
  <c r="B80"/>
  <c r="B77"/>
  <c r="B75"/>
  <c r="B23"/>
  <c r="B20"/>
  <c r="B17"/>
  <c r="B100" l="1"/>
</calcChain>
</file>

<file path=xl/sharedStrings.xml><?xml version="1.0" encoding="utf-8"?>
<sst xmlns="http://schemas.openxmlformats.org/spreadsheetml/2006/main" count="315" uniqueCount="133">
  <si>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</si>
  <si>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</si>
  <si>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</si>
  <si>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</si>
  <si>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</si>
  <si>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</si>
  <si>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</si>
  <si>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</si>
  <si>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</si>
  <si>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</si>
  <si>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</si>
  <si>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</si>
  <si>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</si>
  <si>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</si>
  <si>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</si>
  <si>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</si>
  <si>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</si>
  <si>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</si>
  <si>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</si>
  <si>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</si>
  <si>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</si>
  <si>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</si>
  <si>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</si>
  <si>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</si>
  <si>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</si>
  <si>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</si>
  <si>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</si>
  <si>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</si>
  <si>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</si>
  <si>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</si>
  <si>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</si>
  <si>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</si>
  <si>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</si>
  <si>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</si>
  <si>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Адрес: ул. Селенгинская, д. 11</t>
  </si>
  <si>
    <t>ООО "Амед"</t>
  </si>
  <si>
    <t>1 дом</t>
  </si>
  <si>
    <t>Очистка канализационной сети</t>
  </si>
  <si>
    <t>выезд</t>
  </si>
  <si>
    <t>Выезд а/машины по заявке</t>
  </si>
  <si>
    <t>Кол-во</t>
  </si>
  <si>
    <t>Ед.изм</t>
  </si>
  <si>
    <t>Наименование работ</t>
  </si>
  <si>
    <t>Доходы по дому:</t>
  </si>
  <si>
    <t>Дезинсекция "ЗКДС"</t>
  </si>
  <si>
    <t>Дератизация "ЗКДС"</t>
  </si>
  <si>
    <t>шт.</t>
  </si>
  <si>
    <t>Изготовление сничек</t>
  </si>
  <si>
    <t>Регулировка теплоносителя</t>
  </si>
  <si>
    <t>Ремонт вентелей до 32 д.</t>
  </si>
  <si>
    <t>Установка светильников с датчиком на движение</t>
  </si>
  <si>
    <t>Старшие по дому</t>
  </si>
  <si>
    <t>СОВЕТ ДОМА</t>
  </si>
  <si>
    <t>ООО "Лидер"</t>
  </si>
  <si>
    <t>______________________</t>
  </si>
  <si>
    <t>____________________А.М. Рябов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</si>
  <si>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</si>
  <si>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</si>
  <si>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СЕЛЕНГИНСКАЯ ул. д.11                                        </t>
  </si>
  <si>
    <t>Cуммa</t>
  </si>
  <si>
    <t>Вывод летнего водопровода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</si>
  <si>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</si>
  <si>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</si>
  <si>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</si>
  <si>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Заделка штроб кирпячом</t>
  </si>
  <si>
    <t>Замена стояка отопления ул. Селенгинская, д. 11</t>
  </si>
  <si>
    <t>Изготовление дверного блока (коробка+2 полотна)</t>
  </si>
  <si>
    <t>Изготовление и установка сничек на металлическую дверь</t>
  </si>
  <si>
    <t>Кирпичная кладка</t>
  </si>
  <si>
    <t>м3</t>
  </si>
  <si>
    <t>Косметический ремонт под лестницей</t>
  </si>
  <si>
    <t>подъезд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</si>
  <si>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</si>
  <si>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</si>
  <si>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</si>
  <si>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Осмотр сантех. оборудования</t>
  </si>
  <si>
    <t>Осмотр электросчетчика</t>
  </si>
  <si>
    <t>Отключение отопления</t>
  </si>
  <si>
    <t>Очистка козырька над входом в подъезд от различного вида мусора</t>
  </si>
  <si>
    <t>Покраска и теплоизоляция труб отопления в подвале жилого дома</t>
  </si>
  <si>
    <t>подвал</t>
  </si>
  <si>
    <t>Прокладка электрокабеля АВВГ 2*2,5 мм2</t>
  </si>
  <si>
    <t>Промывка канализационного выпуска</t>
  </si>
  <si>
    <t>Прочистка внутренней канализационной сети</t>
  </si>
  <si>
    <t>1м</t>
  </si>
  <si>
    <t>Ремонт двери</t>
  </si>
  <si>
    <t>Ремонт песочницы с добавлением нового материала</t>
  </si>
  <si>
    <t>Ремонт скамейки</t>
  </si>
  <si>
    <t>Ремонт скамейки (с добавлением доски)</t>
  </si>
  <si>
    <t>Ремонт тамбурной двери</t>
  </si>
  <si>
    <t>Ремонт труб КНС</t>
  </si>
  <si>
    <t>Ремонт чердачного люка</t>
  </si>
  <si>
    <t>Ремонт шиферной кровли</t>
  </si>
  <si>
    <t>Смена труб из водогазопроводных д.20 с производством сварочных работ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</si>
  <si>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</si>
  <si>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</si>
  <si>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</si>
  <si>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</si>
  <si>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</si>
  <si>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</si>
  <si>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</si>
  <si>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</si>
  <si>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</si>
  <si>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</si>
  <si>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елок во дворы домов</t>
  </si>
  <si>
    <t>Установка песочницы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</si>
  <si>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</si>
  <si>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</si>
  <si>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Частичная замена стояка отопления</t>
  </si>
  <si>
    <t>стояк</t>
  </si>
  <si>
    <t>Чистка фильтра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</si>
  <si>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</si>
  <si>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</si>
  <si>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сброс воздуха с системы отопления</t>
  </si>
  <si>
    <t>Предварительный анализ финансово-экономической деятельности ООО "Лидер" за период с 01.01.2020 г. по 31.12.2020 г.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</si>
  <si>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</si>
  <si>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</si>
  <si>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</si>
  <si>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</si>
  <si>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</si>
  <si>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</si>
  <si>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</si>
  <si>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</si>
  <si>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</si>
  <si>
    <t>установка пластиковых окон в подъезде г. Чита, ул.Селенгинская, 11 п.3</t>
  </si>
  <si>
    <t>Покраска детской площадки</t>
  </si>
  <si>
    <t>Ремонт штроб</t>
  </si>
  <si>
    <t xml:space="preserve">Изоляция труб отопления в подвале </t>
  </si>
  <si>
    <t>Покраска радиатора отопления</t>
  </si>
  <si>
    <t>Замена стояка ГВС Селенгинская, 11 п. 3</t>
  </si>
  <si>
    <t xml:space="preserve"> стояк</t>
  </si>
  <si>
    <t>Замена стояка КНС Селенгинская, 11 п. 3</t>
  </si>
  <si>
    <t>Замена стояка ХВС Селенгинская, 11 п. 3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</si>
</sst>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&quot;р.&quot;"/>
    <numFmt numFmtId="166" formatCode="_-* #,##0.00_-;\-* #,##0.00_-;_-* &quot;-&quot;??_-;_-@_-"/>
    <numFmt numFmtId="167" formatCode="_-* #&quot; &quot;##0.00_-;\-* #&quot; &quot;##0.00_-;_-* &quot;-&quot;??_-;_-@_-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/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5" fontId="8" fillId="0" borderId="0" xfId="0" applyNumberFormat="1" applyFont="1" applyFill="1" applyAlignment="1">
      <alignment horizontal="center" vertical="center"/>
    </xf>
    <xf numFmtId="164" fontId="4" fillId="0" borderId="2" xfId="3" applyFont="1" applyFill="1" applyBorder="1" applyAlignment="1">
      <alignment vertical="center"/>
    </xf>
    <xf numFmtId="164" fontId="4" fillId="0" borderId="2" xfId="3" applyFont="1" applyFill="1" applyBorder="1" applyAlignment="1"/>
    <xf numFmtId="164" fontId="6" fillId="0" borderId="2" xfId="3" applyFont="1" applyFill="1" applyBorder="1" applyAlignment="1">
      <alignment vertical="center"/>
    </xf>
    <xf numFmtId="164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5" fontId="10" fillId="0" borderId="2" xfId="1" applyNumberFormat="1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5" fontId="12" fillId="0" borderId="2" xfId="0" applyNumberFormat="1" applyFont="1" applyFill="1" applyBorder="1" applyAlignment="1">
      <alignment horizontal="center" vertical="center"/>
    </xf>
    <xf numFmtId="164" fontId="10" fillId="0" borderId="2" xfId="3" applyFont="1" applyFill="1" applyBorder="1" applyAlignment="1">
      <alignment vertical="center"/>
    </xf>
    <xf numFmtId="164" fontId="12" fillId="0" borderId="2" xfId="3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/>
    </xf>
    <xf numFmtId="165" fontId="12" fillId="0" borderId="2" xfId="1" applyNumberFormat="1" applyFont="1" applyFill="1" applyBorder="1" applyAlignment="1">
      <alignment horizontal="center" vertical="center" wrapText="1"/>
    </xf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3" borderId="0" xfId="0" applyFont="1" applyFill="1" applyAlignment="1">
      <alignment horizontal="left" vertical="center" wrapText="1"/>
    </xf>
    <xf numFmtId="0" fontId="12" fillId="0" borderId="2" xfId="2" applyFont="1" applyFill="1" applyBorder="1" applyAlignment="1" applyProtection="1">
      <alignment horizontal="center" vertical="center"/>
    </xf>
    <xf numFmtId="49" fontId="0" fillId="0" borderId="4" xfId="0" applyNumberFormat="1" applyFill="1" applyBorder="1"/>
    <xf numFmtId="166" fontId="0" fillId="0" borderId="4" xfId="0" applyNumberFormat="1" applyFill="1" applyBorder="1"/>
    <xf numFmtId="0" fontId="4" fillId="3" borderId="2" xfId="0" applyFont="1" applyFill="1" applyBorder="1" applyAlignment="1">
      <alignment horizontal="left"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4" fillId="3" borderId="2" xfId="3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3" borderId="0" xfId="0" applyFont="1" applyFill="1"/>
    <xf numFmtId="166" fontId="14" fillId="0" borderId="4" xfId="0" applyNumberFormat="1" applyFont="1" applyBorder="1"/>
    <xf numFmtId="167" fontId="0" fillId="0" borderId="4" xfId="0" applyNumberFormat="1" applyFill="1" applyBorder="1"/>
    <xf numFmtId="167" fontId="13" fillId="0" borderId="4" xfId="0" applyNumberFormat="1" applyFont="1" applyFill="1" applyBorder="1"/>
    <xf numFmtId="164" fontId="8" fillId="0" borderId="0" xfId="3" applyFont="1" applyFill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2" fillId="0" borderId="2" xfId="3" applyFont="1" applyFill="1" applyBorder="1" applyAlignment="1">
      <alignment horizontal="center" vertical="center" wrapText="1"/>
    </xf>
    <xf numFmtId="166" fontId="0" fillId="0" borderId="4" xfId="0" applyNumberForma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67" fontId="0" fillId="0" borderId="4" xfId="0" applyNumberFormat="1" applyFill="1" applyBorder="1" applyAlignment="1">
      <alignment wrapText="1"/>
    </xf>
    <xf numFmtId="164" fontId="2" fillId="3" borderId="2" xfId="3" applyFont="1" applyFill="1" applyBorder="1" applyAlignment="1">
      <alignment horizontal="center" vertical="center" wrapText="1"/>
    </xf>
    <xf numFmtId="164" fontId="4" fillId="0" borderId="2" xfId="3" applyFont="1" applyFill="1" applyBorder="1" applyAlignment="1">
      <alignment horizontal="center" vertical="center" wrapText="1"/>
    </xf>
    <xf numFmtId="164" fontId="2" fillId="0" borderId="0" xfId="3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topLeftCell="A77" workbookViewId="0">
      <selection sqref="A1:E103"/>
    </sheetView>
  </sheetViews>
  <sheetFormatPr defaultRowHeight="15" outlineLevelRow="1"/>
  <cols>
    <col min="1" max="1" width="59.7109375" style="16" customWidth="1"/>
    <col min="2" max="2" width="15.5703125" style="2" hidden="1" customWidth="1"/>
    <col min="3" max="3" width="20.42578125" style="25" customWidth="1"/>
    <col min="4" max="4" width="12.140625" style="3" customWidth="1"/>
    <col min="5" max="5" width="15.140625" style="62" customWidth="1"/>
    <col min="6" max="6" width="0" style="1" hidden="1" customWidth="1"/>
    <col min="7" max="16384" width="9.140625" style="1"/>
  </cols>
  <sheetData>
    <row r="1" spans="1:5" s="38" customFormat="1" ht="52.5" customHeight="1">
      <c r="A1" s="69" t="s">
        <v>114</v>
      </c>
      <c r="B1" s="69"/>
      <c r="C1" s="69"/>
      <c r="D1" s="69"/>
      <c r="E1" s="69"/>
    </row>
    <row r="2" spans="1:5" s="41" customFormat="1" ht="45" customHeight="1">
      <c r="A2" s="39" t="s">
        <v>52</v>
      </c>
      <c r="B2" s="40"/>
      <c r="C2" s="70" t="s">
        <v>53</v>
      </c>
      <c r="D2" s="70"/>
      <c r="E2" s="70"/>
    </row>
    <row r="3" spans="1:5" s="41" customFormat="1" ht="15.75">
      <c r="A3" s="42" t="s">
        <v>54</v>
      </c>
      <c r="B3" s="40"/>
      <c r="C3" s="71" t="s">
        <v>55</v>
      </c>
      <c r="D3" s="71"/>
      <c r="E3" s="71"/>
    </row>
    <row r="5" spans="1:5" s="19" customFormat="1" ht="66.75" customHeight="1">
      <c r="A5" s="63" t="s">
        <v>10</v>
      </c>
      <c r="B5" s="63"/>
      <c r="C5" s="63"/>
      <c r="D5" s="63"/>
      <c r="E5" s="63"/>
    </row>
    <row r="6" spans="1:5" s="19" customFormat="1" ht="15.75">
      <c r="A6" s="20" t="s">
        <v>34</v>
      </c>
      <c r="B6" s="21" t="s">
        <v>32</v>
      </c>
      <c r="C6" s="65" t="s">
        <v>115</v>
      </c>
      <c r="D6" s="65"/>
      <c r="E6" s="54"/>
    </row>
    <row r="7" spans="1:5" ht="57">
      <c r="A7" s="26" t="s">
        <v>3</v>
      </c>
      <c r="B7" s="27" t="s">
        <v>0</v>
      </c>
      <c r="C7" s="28" t="s">
        <v>33</v>
      </c>
      <c r="D7" s="29" t="s">
        <v>1</v>
      </c>
      <c r="E7" s="55" t="s">
        <v>2</v>
      </c>
    </row>
    <row r="8" spans="1:5" ht="15.75" thickBot="1">
      <c r="A8" s="66" t="s">
        <v>43</v>
      </c>
      <c r="B8" s="67"/>
      <c r="C8" s="67"/>
      <c r="D8" s="67"/>
      <c r="E8" s="68"/>
    </row>
    <row r="9" spans="1:5" ht="15.75" thickBot="1">
      <c r="A9" s="26" t="s">
        <v>116</v>
      </c>
      <c r="B9" s="27"/>
      <c r="C9" s="51">
        <v>743044.07</v>
      </c>
      <c r="D9" s="43" t="s">
        <v>56</v>
      </c>
      <c r="E9" s="55"/>
    </row>
    <row r="10" spans="1:5" ht="15.75" thickBot="1">
      <c r="A10" s="26" t="s">
        <v>117</v>
      </c>
      <c r="B10" s="27"/>
      <c r="C10" s="51">
        <v>795577.82</v>
      </c>
      <c r="D10" s="43" t="s">
        <v>56</v>
      </c>
      <c r="E10" s="55"/>
    </row>
    <row r="11" spans="1:5">
      <c r="A11" s="26" t="s">
        <v>118</v>
      </c>
      <c r="B11" s="27"/>
      <c r="C11" s="28">
        <f>C10-C9</f>
        <v>52533.75</v>
      </c>
      <c r="D11" s="43" t="s">
        <v>56</v>
      </c>
      <c r="E11" s="55"/>
    </row>
    <row r="12" spans="1:5">
      <c r="A12" s="26" t="s">
        <v>11</v>
      </c>
      <c r="B12" s="27"/>
      <c r="C12" s="28">
        <f>C14+C13</f>
        <v>152628.49</v>
      </c>
      <c r="D12" s="43" t="s">
        <v>56</v>
      </c>
      <c r="E12" s="55"/>
    </row>
    <row r="13" spans="1:5">
      <c r="A13" s="34" t="s">
        <v>35</v>
      </c>
      <c r="B13" s="35"/>
      <c r="C13" s="33">
        <v>139084.81</v>
      </c>
      <c r="D13" s="43" t="s">
        <v>56</v>
      </c>
      <c r="E13" s="56"/>
    </row>
    <row r="14" spans="1:5">
      <c r="A14" s="34" t="s">
        <v>12</v>
      </c>
      <c r="B14" s="35"/>
      <c r="C14" s="33">
        <f>600*12+528.64*12</f>
        <v>13543.68</v>
      </c>
      <c r="D14" s="43" t="s">
        <v>56</v>
      </c>
      <c r="E14" s="56"/>
    </row>
    <row r="15" spans="1:5">
      <c r="A15" s="30" t="s">
        <v>119</v>
      </c>
      <c r="B15" s="31"/>
      <c r="C15" s="32">
        <f>C9+C12-C14</f>
        <v>882128.87999999989</v>
      </c>
      <c r="D15" s="43" t="s">
        <v>56</v>
      </c>
      <c r="E15" s="56"/>
    </row>
    <row r="16" spans="1:5">
      <c r="A16" s="64" t="s">
        <v>13</v>
      </c>
      <c r="B16" s="64"/>
      <c r="C16" s="64"/>
      <c r="D16" s="64"/>
      <c r="E16" s="64"/>
    </row>
    <row r="17" spans="1:5" ht="29.25" thickBot="1">
      <c r="A17" s="7" t="s">
        <v>14</v>
      </c>
      <c r="B17" s="5" t="e">
        <f>#REF!</f>
        <v>#REF!</v>
      </c>
      <c r="C17" s="22">
        <f>C18+C19</f>
        <v>148116.78</v>
      </c>
      <c r="D17" s="6"/>
      <c r="E17" s="10"/>
    </row>
    <row r="18" spans="1:5" s="36" customFormat="1" ht="15.75" thickBot="1">
      <c r="A18" s="44" t="s">
        <v>102</v>
      </c>
      <c r="B18" s="44"/>
      <c r="C18" s="45">
        <v>72498.3</v>
      </c>
      <c r="D18" s="44" t="s">
        <v>7</v>
      </c>
      <c r="E18" s="57">
        <v>18354</v>
      </c>
    </row>
    <row r="19" spans="1:5" s="36" customFormat="1" ht="15.75" thickBot="1">
      <c r="A19" s="44" t="s">
        <v>103</v>
      </c>
      <c r="B19" s="44"/>
      <c r="C19" s="45">
        <v>75618.48</v>
      </c>
      <c r="D19" s="44" t="s">
        <v>5</v>
      </c>
      <c r="E19" s="57">
        <v>18354</v>
      </c>
    </row>
    <row r="20" spans="1:5" ht="29.25" thickBot="1">
      <c r="A20" s="7" t="s">
        <v>15</v>
      </c>
      <c r="B20" s="5">
        <f>B22</f>
        <v>0</v>
      </c>
      <c r="C20" s="22">
        <f>C22+C21</f>
        <v>61297</v>
      </c>
      <c r="D20" s="6"/>
      <c r="E20" s="10"/>
    </row>
    <row r="21" spans="1:5" s="36" customFormat="1" ht="15.75" thickBot="1">
      <c r="A21" s="44" t="s">
        <v>98</v>
      </c>
      <c r="B21" s="44"/>
      <c r="C21" s="45">
        <v>26546.39</v>
      </c>
      <c r="D21" s="44" t="s">
        <v>5</v>
      </c>
      <c r="E21" s="57">
        <v>15991.8</v>
      </c>
    </row>
    <row r="22" spans="1:5" s="36" customFormat="1" ht="15.75" thickBot="1">
      <c r="A22" s="44" t="s">
        <v>99</v>
      </c>
      <c r="B22" s="44"/>
      <c r="C22" s="45">
        <v>34750.61</v>
      </c>
      <c r="D22" s="44" t="s">
        <v>5</v>
      </c>
      <c r="E22" s="57">
        <v>18289.8</v>
      </c>
    </row>
    <row r="23" spans="1:5" ht="29.25" thickBot="1">
      <c r="A23" s="7" t="s">
        <v>16</v>
      </c>
      <c r="B23" s="8" t="e">
        <f>B24+#REF!</f>
        <v>#REF!</v>
      </c>
      <c r="C23" s="22">
        <f>C24</f>
        <v>8536.44</v>
      </c>
      <c r="D23" s="9"/>
      <c r="E23" s="10"/>
    </row>
    <row r="24" spans="1:5" s="36" customFormat="1" ht="15.75" thickBot="1">
      <c r="A24" s="44" t="s">
        <v>61</v>
      </c>
      <c r="B24" s="44"/>
      <c r="C24" s="45">
        <v>8536.44</v>
      </c>
      <c r="D24" s="44" t="s">
        <v>17</v>
      </c>
      <c r="E24" s="57">
        <v>132</v>
      </c>
    </row>
    <row r="25" spans="1:5" ht="43.5" thickBot="1">
      <c r="A25" s="7" t="s">
        <v>18</v>
      </c>
      <c r="B25" s="5"/>
      <c r="C25" s="22">
        <f>SUM(C26:C31)</f>
        <v>20740.02</v>
      </c>
      <c r="D25" s="6"/>
      <c r="E25" s="10"/>
    </row>
    <row r="26" spans="1:5" s="36" customFormat="1" ht="15.75" thickBot="1">
      <c r="A26" s="44" t="s">
        <v>62</v>
      </c>
      <c r="B26" s="44"/>
      <c r="C26" s="45">
        <v>1835.4</v>
      </c>
      <c r="D26" s="44" t="s">
        <v>5</v>
      </c>
      <c r="E26" s="57">
        <v>18354</v>
      </c>
    </row>
    <row r="27" spans="1:5" s="36" customFormat="1" ht="15.75" thickBot="1">
      <c r="A27" s="44" t="s">
        <v>63</v>
      </c>
      <c r="B27" s="44"/>
      <c r="C27" s="45">
        <v>1651.86</v>
      </c>
      <c r="D27" s="44" t="s">
        <v>5</v>
      </c>
      <c r="E27" s="57">
        <v>18354</v>
      </c>
    </row>
    <row r="28" spans="1:5" s="36" customFormat="1" ht="15.75" thickBot="1">
      <c r="A28" s="44" t="s">
        <v>106</v>
      </c>
      <c r="B28" s="44"/>
      <c r="C28" s="45">
        <v>1651.86</v>
      </c>
      <c r="D28" s="44" t="s">
        <v>5</v>
      </c>
      <c r="E28" s="57">
        <v>18354</v>
      </c>
    </row>
    <row r="29" spans="1:5" s="36" customFormat="1" ht="15.75" thickBot="1">
      <c r="A29" s="44" t="s">
        <v>107</v>
      </c>
      <c r="B29" s="44"/>
      <c r="C29" s="45">
        <v>1651.86</v>
      </c>
      <c r="D29" s="44" t="s">
        <v>5</v>
      </c>
      <c r="E29" s="57">
        <v>18354</v>
      </c>
    </row>
    <row r="30" spans="1:5" s="36" customFormat="1" ht="15.75" thickBot="1">
      <c r="A30" s="44" t="s">
        <v>111</v>
      </c>
      <c r="B30" s="44"/>
      <c r="C30" s="45">
        <v>6974.52</v>
      </c>
      <c r="D30" s="44" t="s">
        <v>5</v>
      </c>
      <c r="E30" s="57">
        <v>18354</v>
      </c>
    </row>
    <row r="31" spans="1:5" s="36" customFormat="1" ht="15.75" thickBot="1">
      <c r="A31" s="44" t="s">
        <v>112</v>
      </c>
      <c r="B31" s="44"/>
      <c r="C31" s="45">
        <v>6974.52</v>
      </c>
      <c r="D31" s="44" t="s">
        <v>5</v>
      </c>
      <c r="E31" s="57">
        <v>18354</v>
      </c>
    </row>
    <row r="32" spans="1:5" ht="43.5" outlineLevel="1" thickBot="1">
      <c r="A32" s="7" t="s">
        <v>19</v>
      </c>
      <c r="B32" s="17"/>
      <c r="C32" s="23">
        <f>SUM(C33:C48)</f>
        <v>109842.89000000001</v>
      </c>
      <c r="D32" s="18"/>
      <c r="E32" s="58"/>
    </row>
    <row r="33" spans="1:5" s="36" customFormat="1" ht="15.75" thickBot="1">
      <c r="A33" s="44" t="s">
        <v>67</v>
      </c>
      <c r="B33" s="44"/>
      <c r="C33" s="45">
        <v>165.28</v>
      </c>
      <c r="D33" s="44" t="s">
        <v>46</v>
      </c>
      <c r="E33" s="57">
        <v>2</v>
      </c>
    </row>
    <row r="34" spans="1:5" s="36" customFormat="1" ht="15.75" thickBot="1">
      <c r="A34" s="44" t="s">
        <v>47</v>
      </c>
      <c r="B34" s="44"/>
      <c r="C34" s="45">
        <v>143.52000000000001</v>
      </c>
      <c r="D34" s="44" t="s">
        <v>46</v>
      </c>
      <c r="E34" s="57">
        <v>2</v>
      </c>
    </row>
    <row r="35" spans="1:5" s="36" customFormat="1" ht="15.75" thickBot="1">
      <c r="A35" s="44" t="s">
        <v>68</v>
      </c>
      <c r="B35" s="44"/>
      <c r="C35" s="45">
        <v>1978.62</v>
      </c>
      <c r="D35" s="44" t="s">
        <v>69</v>
      </c>
      <c r="E35" s="57">
        <v>0.22</v>
      </c>
    </row>
    <row r="36" spans="1:5" s="36" customFormat="1" ht="15.75" thickBot="1">
      <c r="A36" s="44" t="s">
        <v>70</v>
      </c>
      <c r="B36" s="44"/>
      <c r="C36" s="45">
        <v>8749.16</v>
      </c>
      <c r="D36" s="44" t="s">
        <v>71</v>
      </c>
      <c r="E36" s="57">
        <v>1</v>
      </c>
    </row>
    <row r="37" spans="1:5" s="36" customFormat="1" ht="15.75" thickBot="1">
      <c r="A37" s="44" t="s">
        <v>89</v>
      </c>
      <c r="B37" s="44"/>
      <c r="C37" s="45">
        <v>4821.4799999999996</v>
      </c>
      <c r="D37" s="44" t="s">
        <v>46</v>
      </c>
      <c r="E37" s="57">
        <v>1</v>
      </c>
    </row>
    <row r="38" spans="1:5" s="36" customFormat="1" ht="15.75" thickBot="1">
      <c r="A38" s="44" t="s">
        <v>91</v>
      </c>
      <c r="B38" s="44"/>
      <c r="C38" s="45">
        <v>106.96</v>
      </c>
      <c r="D38" s="44" t="s">
        <v>46</v>
      </c>
      <c r="E38" s="57">
        <v>1</v>
      </c>
    </row>
    <row r="39" spans="1:5" s="36" customFormat="1" ht="15.75" thickBot="1">
      <c r="A39" s="44" t="s">
        <v>92</v>
      </c>
      <c r="B39" s="44"/>
      <c r="C39" s="45">
        <v>373.68</v>
      </c>
      <c r="D39" s="44" t="s">
        <v>5</v>
      </c>
      <c r="E39" s="57">
        <v>3</v>
      </c>
    </row>
    <row r="40" spans="1:5" s="36" customFormat="1" ht="15.75" thickBot="1">
      <c r="A40" s="44" t="s">
        <v>126</v>
      </c>
      <c r="B40" s="44"/>
      <c r="C40" s="45">
        <f>1001/1.2</f>
        <v>834.16666666666674</v>
      </c>
      <c r="D40" s="44" t="s">
        <v>109</v>
      </c>
      <c r="E40" s="57">
        <v>1</v>
      </c>
    </row>
    <row r="41" spans="1:5" s="36" customFormat="1" ht="15.75" thickBot="1">
      <c r="A41" s="44" t="s">
        <v>76</v>
      </c>
      <c r="B41" s="44"/>
      <c r="C41" s="45">
        <v>196.2</v>
      </c>
      <c r="D41" s="44" t="s">
        <v>46</v>
      </c>
      <c r="E41" s="57">
        <v>1</v>
      </c>
    </row>
    <row r="42" spans="1:5" s="36" customFormat="1" ht="15.75" thickBot="1">
      <c r="A42" s="44" t="s">
        <v>78</v>
      </c>
      <c r="B42" s="44"/>
      <c r="C42" s="45">
        <v>245</v>
      </c>
      <c r="D42" s="44" t="s">
        <v>46</v>
      </c>
      <c r="E42" s="57">
        <v>2</v>
      </c>
    </row>
    <row r="43" spans="1:5" s="36" customFormat="1" ht="15.75" thickBot="1">
      <c r="A43" s="44" t="s">
        <v>81</v>
      </c>
      <c r="B43" s="44"/>
      <c r="C43" s="45">
        <v>218.15</v>
      </c>
      <c r="D43" s="44" t="s">
        <v>7</v>
      </c>
      <c r="E43" s="57">
        <v>1</v>
      </c>
    </row>
    <row r="44" spans="1:5" s="36" customFormat="1" ht="15.75" thickBot="1">
      <c r="A44" s="44" t="s">
        <v>127</v>
      </c>
      <c r="B44" s="44"/>
      <c r="C44" s="45">
        <f>9299/1.2</f>
        <v>7749.166666666667</v>
      </c>
      <c r="D44" s="44" t="s">
        <v>80</v>
      </c>
      <c r="E44" s="57">
        <v>1</v>
      </c>
    </row>
    <row r="45" spans="1:5" s="36" customFormat="1" ht="15.75" thickBot="1">
      <c r="A45" s="44" t="s">
        <v>50</v>
      </c>
      <c r="B45" s="44"/>
      <c r="C45" s="45">
        <f>4131.4/4*3</f>
        <v>3098.5499999999997</v>
      </c>
      <c r="D45" s="44" t="s">
        <v>6</v>
      </c>
      <c r="E45" s="57">
        <v>3</v>
      </c>
    </row>
    <row r="46" spans="1:5" s="36" customFormat="1" ht="15.75" thickBot="1">
      <c r="A46" s="44" t="s">
        <v>128</v>
      </c>
      <c r="B46" s="44"/>
      <c r="C46" s="45">
        <f>572/1.2</f>
        <v>476.66666666666669</v>
      </c>
      <c r="D46" s="44" t="s">
        <v>46</v>
      </c>
      <c r="E46" s="57">
        <v>1</v>
      </c>
    </row>
    <row r="47" spans="1:5" s="36" customFormat="1" ht="15.75" thickBot="1">
      <c r="A47" s="44" t="s">
        <v>64</v>
      </c>
      <c r="B47" s="44"/>
      <c r="C47" s="45">
        <v>208.55</v>
      </c>
      <c r="D47" s="44" t="s">
        <v>5</v>
      </c>
      <c r="E47" s="57">
        <v>0.3</v>
      </c>
    </row>
    <row r="48" spans="1:5" s="36" customFormat="1" ht="15.75" thickBot="1">
      <c r="A48" s="44" t="s">
        <v>124</v>
      </c>
      <c r="B48" s="44"/>
      <c r="C48" s="52">
        <v>80477.740000000005</v>
      </c>
      <c r="D48" s="44" t="s">
        <v>71</v>
      </c>
      <c r="E48" s="59">
        <v>1</v>
      </c>
    </row>
    <row r="49" spans="1:6" ht="57.75" thickBot="1">
      <c r="A49" s="7" t="s">
        <v>20</v>
      </c>
      <c r="B49" s="5">
        <f>SUM(B50:B67)</f>
        <v>0</v>
      </c>
      <c r="C49" s="22">
        <f>SUM(C50:C72)</f>
        <v>162800.95999999999</v>
      </c>
      <c r="D49" s="6"/>
      <c r="E49" s="10"/>
      <c r="F49" s="11" t="s">
        <v>4</v>
      </c>
    </row>
    <row r="50" spans="1:6" s="36" customFormat="1" ht="15.75" thickBot="1">
      <c r="A50" s="44" t="s">
        <v>21</v>
      </c>
      <c r="B50" s="44"/>
      <c r="C50" s="45">
        <v>3237.44</v>
      </c>
      <c r="D50" s="44" t="s">
        <v>22</v>
      </c>
      <c r="E50" s="57">
        <v>4</v>
      </c>
    </row>
    <row r="51" spans="1:6" s="36" customFormat="1" ht="15.75" thickBot="1">
      <c r="A51" s="44" t="s">
        <v>65</v>
      </c>
      <c r="B51" s="44"/>
      <c r="C51" s="45">
        <v>26017</v>
      </c>
      <c r="D51" s="44" t="s">
        <v>22</v>
      </c>
      <c r="E51" s="57">
        <v>1</v>
      </c>
    </row>
    <row r="52" spans="1:6" s="36" customFormat="1" ht="15.75" thickBot="1">
      <c r="A52" s="44" t="s">
        <v>129</v>
      </c>
      <c r="B52" s="44"/>
      <c r="C52" s="45">
        <f>38298/1.2</f>
        <v>31915</v>
      </c>
      <c r="D52" s="44" t="s">
        <v>130</v>
      </c>
      <c r="E52" s="57">
        <v>1</v>
      </c>
    </row>
    <row r="53" spans="1:6" s="36" customFormat="1" ht="15.75" thickBot="1">
      <c r="A53" s="44" t="s">
        <v>131</v>
      </c>
      <c r="B53" s="44"/>
      <c r="C53" s="45">
        <f>19306/1.2</f>
        <v>16088.333333333334</v>
      </c>
      <c r="D53" s="44" t="s">
        <v>130</v>
      </c>
      <c r="E53" s="57">
        <v>1</v>
      </c>
    </row>
    <row r="54" spans="1:6" s="36" customFormat="1" ht="15.75" thickBot="1">
      <c r="A54" s="44" t="s">
        <v>132</v>
      </c>
      <c r="B54" s="44"/>
      <c r="C54" s="45">
        <f>38057/1.2</f>
        <v>31714.166666666668</v>
      </c>
      <c r="D54" s="44" t="s">
        <v>130</v>
      </c>
      <c r="E54" s="57">
        <v>1</v>
      </c>
    </row>
    <row r="55" spans="1:6" s="36" customFormat="1" ht="15.75" thickBot="1">
      <c r="A55" s="44" t="s">
        <v>60</v>
      </c>
      <c r="B55" s="44"/>
      <c r="C55" s="45">
        <v>1405.88</v>
      </c>
      <c r="D55" s="44" t="s">
        <v>46</v>
      </c>
      <c r="E55" s="57">
        <v>1</v>
      </c>
    </row>
    <row r="56" spans="1:6" s="36" customFormat="1" ht="15.75" thickBot="1">
      <c r="A56" s="44" t="s">
        <v>39</v>
      </c>
      <c r="B56" s="44"/>
      <c r="C56" s="45">
        <v>5671.5</v>
      </c>
      <c r="D56" s="44" t="s">
        <v>38</v>
      </c>
      <c r="E56" s="57">
        <v>10</v>
      </c>
    </row>
    <row r="57" spans="1:6" s="36" customFormat="1" ht="15.75" thickBot="1">
      <c r="A57" s="44" t="s">
        <v>39</v>
      </c>
      <c r="B57" s="44"/>
      <c r="C57" s="45">
        <v>567.15</v>
      </c>
      <c r="D57" s="44" t="s">
        <v>38</v>
      </c>
      <c r="E57" s="57">
        <v>1</v>
      </c>
    </row>
    <row r="58" spans="1:6" s="36" customFormat="1" ht="15.75" thickBot="1">
      <c r="A58" s="44" t="s">
        <v>82</v>
      </c>
      <c r="B58" s="44"/>
      <c r="C58" s="45">
        <v>1320.56</v>
      </c>
      <c r="D58" s="44" t="s">
        <v>71</v>
      </c>
      <c r="E58" s="57">
        <v>1</v>
      </c>
    </row>
    <row r="59" spans="1:6" s="36" customFormat="1" ht="15.75" thickBot="1">
      <c r="A59" s="44" t="s">
        <v>83</v>
      </c>
      <c r="B59" s="44"/>
      <c r="C59" s="45">
        <v>1308</v>
      </c>
      <c r="D59" s="44" t="s">
        <v>84</v>
      </c>
      <c r="E59" s="57">
        <v>8</v>
      </c>
    </row>
    <row r="60" spans="1:6" s="36" customFormat="1" ht="15.75" thickBot="1">
      <c r="A60" s="44" t="s">
        <v>48</v>
      </c>
      <c r="B60" s="44"/>
      <c r="C60" s="45">
        <v>546.42999999999995</v>
      </c>
      <c r="D60" s="44" t="s">
        <v>46</v>
      </c>
      <c r="E60" s="57">
        <v>1</v>
      </c>
    </row>
    <row r="61" spans="1:6" s="36" customFormat="1" ht="15.75" thickBot="1">
      <c r="A61" s="44" t="s">
        <v>49</v>
      </c>
      <c r="B61" s="44"/>
      <c r="C61" s="45">
        <v>435.01</v>
      </c>
      <c r="D61" s="44" t="s">
        <v>46</v>
      </c>
      <c r="E61" s="57">
        <v>1</v>
      </c>
    </row>
    <row r="62" spans="1:6" s="36" customFormat="1" ht="15.75" thickBot="1">
      <c r="A62" s="44" t="s">
        <v>85</v>
      </c>
      <c r="B62" s="44"/>
      <c r="C62" s="45">
        <v>214.17</v>
      </c>
      <c r="D62" s="44" t="s">
        <v>46</v>
      </c>
      <c r="E62" s="57">
        <v>1</v>
      </c>
    </row>
    <row r="63" spans="1:6" s="36" customFormat="1" ht="15.75" thickBot="1">
      <c r="A63" s="44" t="s">
        <v>90</v>
      </c>
      <c r="B63" s="44"/>
      <c r="C63" s="45">
        <v>410.74</v>
      </c>
      <c r="D63" s="44" t="s">
        <v>46</v>
      </c>
      <c r="E63" s="57">
        <v>2</v>
      </c>
    </row>
    <row r="64" spans="1:6" s="36" customFormat="1" ht="15.75" thickBot="1">
      <c r="A64" s="44" t="s">
        <v>93</v>
      </c>
      <c r="B64" s="44"/>
      <c r="C64" s="45">
        <v>563</v>
      </c>
      <c r="D64" s="44" t="s">
        <v>7</v>
      </c>
      <c r="E64" s="57">
        <v>1</v>
      </c>
    </row>
    <row r="65" spans="1:5" s="36" customFormat="1" ht="15.75" thickBot="1">
      <c r="A65" s="44" t="s">
        <v>108</v>
      </c>
      <c r="B65" s="44"/>
      <c r="C65" s="45">
        <v>8860</v>
      </c>
      <c r="D65" s="44" t="s">
        <v>109</v>
      </c>
      <c r="E65" s="57">
        <v>1</v>
      </c>
    </row>
    <row r="66" spans="1:5" s="36" customFormat="1" ht="15.75" thickBot="1">
      <c r="A66" s="44" t="s">
        <v>110</v>
      </c>
      <c r="B66" s="44"/>
      <c r="C66" s="45">
        <v>479.33</v>
      </c>
      <c r="D66" s="44" t="s">
        <v>7</v>
      </c>
      <c r="E66" s="57">
        <v>1.5</v>
      </c>
    </row>
    <row r="67" spans="1:5" s="36" customFormat="1" ht="15.75" thickBot="1">
      <c r="A67" s="44" t="s">
        <v>113</v>
      </c>
      <c r="B67" s="44"/>
      <c r="C67" s="45">
        <v>621.53</v>
      </c>
      <c r="D67" s="44" t="s">
        <v>22</v>
      </c>
      <c r="E67" s="57">
        <v>1</v>
      </c>
    </row>
    <row r="68" spans="1:5" s="36" customFormat="1" ht="15.75" thickBot="1">
      <c r="A68" s="44" t="s">
        <v>74</v>
      </c>
      <c r="B68" s="44"/>
      <c r="C68" s="45">
        <v>1525.72</v>
      </c>
      <c r="D68" s="44" t="s">
        <v>36</v>
      </c>
      <c r="E68" s="57">
        <v>4</v>
      </c>
    </row>
    <row r="69" spans="1:5" s="36" customFormat="1" ht="15.75" thickBot="1">
      <c r="A69" s="44" t="s">
        <v>75</v>
      </c>
      <c r="B69" s="44"/>
      <c r="C69" s="45">
        <v>199.29</v>
      </c>
      <c r="D69" s="44" t="s">
        <v>46</v>
      </c>
      <c r="E69" s="57">
        <v>1</v>
      </c>
    </row>
    <row r="70" spans="1:5" s="36" customFormat="1" ht="15.75" thickBot="1">
      <c r="A70" s="44" t="s">
        <v>77</v>
      </c>
      <c r="B70" s="44"/>
      <c r="C70" s="45">
        <v>1117.43</v>
      </c>
      <c r="D70" s="44" t="s">
        <v>46</v>
      </c>
      <c r="E70" s="57">
        <v>1</v>
      </c>
    </row>
    <row r="71" spans="1:5" s="36" customFormat="1" ht="15.75" thickBot="1">
      <c r="A71" s="44" t="s">
        <v>37</v>
      </c>
      <c r="B71" s="44"/>
      <c r="C71" s="45">
        <v>10173.280000000001</v>
      </c>
      <c r="D71" s="44" t="s">
        <v>7</v>
      </c>
      <c r="E71" s="57">
        <v>73</v>
      </c>
    </row>
    <row r="72" spans="1:5" s="36" customFormat="1" ht="15.75" thickBot="1">
      <c r="A72" s="44" t="s">
        <v>79</v>
      </c>
      <c r="B72" s="44"/>
      <c r="C72" s="45">
        <v>18410</v>
      </c>
      <c r="D72" s="44" t="s">
        <v>80</v>
      </c>
      <c r="E72" s="57">
        <v>1</v>
      </c>
    </row>
    <row r="73" spans="1:5" ht="28.5">
      <c r="A73" s="7" t="s">
        <v>23</v>
      </c>
      <c r="B73" s="5" t="e">
        <f>#REF!+#REF!</f>
        <v>#REF!</v>
      </c>
      <c r="C73" s="22">
        <v>0</v>
      </c>
      <c r="D73" s="6"/>
      <c r="E73" s="10"/>
    </row>
    <row r="74" spans="1:5" ht="28.5">
      <c r="A74" s="7" t="s">
        <v>24</v>
      </c>
      <c r="B74" s="5" t="e">
        <f>SUM(#REF!)</f>
        <v>#REF!</v>
      </c>
      <c r="C74" s="22">
        <v>0</v>
      </c>
      <c r="D74" s="6"/>
      <c r="E74" s="10"/>
    </row>
    <row r="75" spans="1:5" ht="28.5">
      <c r="A75" s="7" t="s">
        <v>25</v>
      </c>
      <c r="B75" s="5" t="e">
        <f>#REF!</f>
        <v>#REF!</v>
      </c>
      <c r="C75" s="22">
        <v>0</v>
      </c>
      <c r="D75" s="6"/>
      <c r="E75" s="10"/>
    </row>
    <row r="76" spans="1:5" ht="28.5">
      <c r="A76" s="7" t="s">
        <v>26</v>
      </c>
      <c r="B76" s="5" t="e">
        <f>#REF!+#REF!</f>
        <v>#REF!</v>
      </c>
      <c r="C76" s="22">
        <f>0</f>
        <v>0</v>
      </c>
      <c r="D76" s="6"/>
      <c r="E76" s="10"/>
    </row>
    <row r="77" spans="1:5" ht="29.25" thickBot="1">
      <c r="A77" s="7" t="s">
        <v>27</v>
      </c>
      <c r="B77" s="5" t="e">
        <f>#REF!</f>
        <v>#REF!</v>
      </c>
      <c r="C77" s="22">
        <f>C78+C79</f>
        <v>8809.92</v>
      </c>
      <c r="D77" s="6"/>
      <c r="E77" s="10"/>
    </row>
    <row r="78" spans="1:5" s="36" customFormat="1" ht="15.75" thickBot="1">
      <c r="A78" s="44" t="s">
        <v>96</v>
      </c>
      <c r="B78" s="44"/>
      <c r="C78" s="45">
        <v>4221.42</v>
      </c>
      <c r="D78" s="44" t="s">
        <v>5</v>
      </c>
      <c r="E78" s="57">
        <v>18354</v>
      </c>
    </row>
    <row r="79" spans="1:5" s="36" customFormat="1" ht="15.75" thickBot="1">
      <c r="A79" s="44" t="s">
        <v>97</v>
      </c>
      <c r="B79" s="44"/>
      <c r="C79" s="45">
        <v>4588.5</v>
      </c>
      <c r="D79" s="44" t="s">
        <v>5</v>
      </c>
      <c r="E79" s="57">
        <v>18354</v>
      </c>
    </row>
    <row r="80" spans="1:5" ht="29.25" thickBot="1">
      <c r="A80" s="7" t="s">
        <v>28</v>
      </c>
      <c r="B80" s="5" t="e">
        <f>B81+#REF!</f>
        <v>#REF!</v>
      </c>
      <c r="C80" s="22">
        <f>C81+C82</f>
        <v>34138.44</v>
      </c>
      <c r="D80" s="6"/>
      <c r="E80" s="10"/>
    </row>
    <row r="81" spans="1:5" s="36" customFormat="1" ht="15.75" thickBot="1">
      <c r="A81" s="44" t="s">
        <v>94</v>
      </c>
      <c r="B81" s="44"/>
      <c r="C81" s="45">
        <v>16518.599999999999</v>
      </c>
      <c r="D81" s="44" t="s">
        <v>7</v>
      </c>
      <c r="E81" s="57">
        <v>18354</v>
      </c>
    </row>
    <row r="82" spans="1:5" s="36" customFormat="1" ht="15.75" thickBot="1">
      <c r="A82" s="44" t="s">
        <v>95</v>
      </c>
      <c r="B82" s="44"/>
      <c r="C82" s="45">
        <v>17619.84</v>
      </c>
      <c r="D82" s="44" t="s">
        <v>5</v>
      </c>
      <c r="E82" s="57">
        <v>18354</v>
      </c>
    </row>
    <row r="83" spans="1:5" ht="43.5" thickBot="1">
      <c r="A83" s="7" t="s">
        <v>29</v>
      </c>
      <c r="B83" s="5" t="e">
        <f>#REF!</f>
        <v>#REF!</v>
      </c>
      <c r="C83" s="22">
        <f>SUM(C84:C85)</f>
        <v>6270.38</v>
      </c>
      <c r="D83" s="6"/>
      <c r="E83" s="10"/>
    </row>
    <row r="84" spans="1:5" s="36" customFormat="1" ht="15.75" thickBot="1">
      <c r="A84" s="44" t="s">
        <v>44</v>
      </c>
      <c r="B84" s="44"/>
      <c r="C84" s="45">
        <v>2580.88</v>
      </c>
      <c r="D84" s="44" t="s">
        <v>5</v>
      </c>
      <c r="E84" s="57">
        <v>886.9</v>
      </c>
    </row>
    <row r="85" spans="1:5" s="36" customFormat="1" ht="15.75" thickBot="1">
      <c r="A85" s="44" t="s">
        <v>45</v>
      </c>
      <c r="B85" s="44"/>
      <c r="C85" s="45">
        <v>3689.5</v>
      </c>
      <c r="D85" s="44" t="s">
        <v>5</v>
      </c>
      <c r="E85" s="57">
        <v>1773.8</v>
      </c>
    </row>
    <row r="86" spans="1:5" ht="57.75" thickBot="1">
      <c r="A86" s="7" t="s">
        <v>30</v>
      </c>
      <c r="B86" s="5">
        <f>SUM(B89:B89)</f>
        <v>0</v>
      </c>
      <c r="C86" s="22">
        <f>SUM(C87:C96)</f>
        <v>83952.455555555571</v>
      </c>
      <c r="D86" s="6"/>
      <c r="E86" s="10"/>
    </row>
    <row r="87" spans="1:5" s="36" customFormat="1" ht="15.75" thickBot="1">
      <c r="A87" s="44" t="s">
        <v>72</v>
      </c>
      <c r="B87" s="44"/>
      <c r="C87" s="45">
        <v>312.02</v>
      </c>
      <c r="D87" s="44" t="s">
        <v>5</v>
      </c>
      <c r="E87" s="57">
        <v>18354</v>
      </c>
    </row>
    <row r="88" spans="1:5" s="36" customFormat="1" ht="15.75" thickBot="1">
      <c r="A88" s="44" t="s">
        <v>73</v>
      </c>
      <c r="B88" s="44"/>
      <c r="C88" s="45">
        <v>312.02</v>
      </c>
      <c r="D88" s="44" t="s">
        <v>5</v>
      </c>
      <c r="E88" s="57">
        <v>18354</v>
      </c>
    </row>
    <row r="89" spans="1:5" s="36" customFormat="1" ht="15.75" thickBot="1">
      <c r="A89" s="44" t="s">
        <v>100</v>
      </c>
      <c r="B89" s="44"/>
      <c r="C89" s="45">
        <v>42068.34</v>
      </c>
      <c r="D89" s="44" t="s">
        <v>5</v>
      </c>
      <c r="E89" s="57">
        <v>17170.75</v>
      </c>
    </row>
    <row r="90" spans="1:5" s="36" customFormat="1" ht="15.75" thickBot="1">
      <c r="A90" s="44" t="s">
        <v>101</v>
      </c>
      <c r="B90" s="44"/>
      <c r="C90" s="45">
        <v>33540.15</v>
      </c>
      <c r="D90" s="44" t="s">
        <v>5</v>
      </c>
      <c r="E90" s="57">
        <v>12196.42</v>
      </c>
    </row>
    <row r="91" spans="1:5" s="36" customFormat="1" ht="15.75" thickBot="1">
      <c r="A91" s="44" t="s">
        <v>104</v>
      </c>
      <c r="B91" s="44"/>
      <c r="C91" s="45">
        <v>1461.94</v>
      </c>
      <c r="D91" s="44" t="s">
        <v>46</v>
      </c>
      <c r="E91" s="57">
        <v>1</v>
      </c>
    </row>
    <row r="92" spans="1:5" s="36" customFormat="1" ht="15.75" thickBot="1">
      <c r="A92" s="44" t="s">
        <v>105</v>
      </c>
      <c r="B92" s="44"/>
      <c r="C92" s="45">
        <v>448.46</v>
      </c>
      <c r="D92" s="44" t="s">
        <v>46</v>
      </c>
      <c r="E92" s="57">
        <v>1</v>
      </c>
    </row>
    <row r="93" spans="1:5" s="36" customFormat="1" ht="15.75" thickBot="1">
      <c r="A93" s="44" t="s">
        <v>125</v>
      </c>
      <c r="B93" s="44"/>
      <c r="C93" s="45">
        <f>11243/1.2/3</f>
        <v>3123.0555555555561</v>
      </c>
      <c r="D93" s="44"/>
      <c r="E93" s="57"/>
    </row>
    <row r="94" spans="1:5" s="36" customFormat="1" ht="15.75" thickBot="1">
      <c r="A94" s="44" t="s">
        <v>86</v>
      </c>
      <c r="B94" s="44"/>
      <c r="C94" s="45">
        <v>875.31</v>
      </c>
      <c r="D94" s="44" t="s">
        <v>46</v>
      </c>
      <c r="E94" s="57">
        <v>1</v>
      </c>
    </row>
    <row r="95" spans="1:5" s="36" customFormat="1" ht="15.75" thickBot="1">
      <c r="A95" s="44" t="s">
        <v>87</v>
      </c>
      <c r="B95" s="44"/>
      <c r="C95" s="45">
        <v>483.69</v>
      </c>
      <c r="D95" s="44" t="s">
        <v>46</v>
      </c>
      <c r="E95" s="57">
        <v>1</v>
      </c>
    </row>
    <row r="96" spans="1:5" s="36" customFormat="1" ht="15.75" thickBot="1">
      <c r="A96" s="44" t="s">
        <v>88</v>
      </c>
      <c r="B96" s="44"/>
      <c r="C96" s="45">
        <v>1327.47</v>
      </c>
      <c r="D96" s="44" t="s">
        <v>46</v>
      </c>
      <c r="E96" s="57">
        <v>1</v>
      </c>
    </row>
    <row r="97" spans="1:5">
      <c r="A97" s="7" t="s">
        <v>31</v>
      </c>
      <c r="B97" s="5">
        <f>B98</f>
        <v>3915.2542372881358</v>
      </c>
      <c r="C97" s="22">
        <f>C98+C99</f>
        <v>32869.5</v>
      </c>
      <c r="D97" s="6"/>
      <c r="E97" s="10"/>
    </row>
    <row r="98" spans="1:5" ht="30">
      <c r="A98" s="12" t="s">
        <v>9</v>
      </c>
      <c r="B98" s="8">
        <f>C98/1.18</f>
        <v>3915.2542372881358</v>
      </c>
      <c r="C98" s="24">
        <f>E98*5*12</f>
        <v>4620</v>
      </c>
      <c r="D98" s="13" t="s">
        <v>8</v>
      </c>
      <c r="E98" s="13">
        <v>77</v>
      </c>
    </row>
    <row r="99" spans="1:5">
      <c r="A99" s="12" t="s">
        <v>51</v>
      </c>
      <c r="B99" s="8"/>
      <c r="C99" s="24">
        <v>28249.5</v>
      </c>
      <c r="D99" s="13" t="s">
        <v>56</v>
      </c>
      <c r="E99" s="13"/>
    </row>
    <row r="100" spans="1:5">
      <c r="A100" s="4" t="s">
        <v>120</v>
      </c>
      <c r="B100" s="14" t="e">
        <f>B17+B20+B23+#REF!+B49+B73+B74+B75+B76+B77+B80+B83+B86+B97</f>
        <v>#REF!</v>
      </c>
      <c r="C100" s="22">
        <f>C86+C83+C80+C77+C76+C49+C32+C25+C23+C20+C17</f>
        <v>644505.2855555556</v>
      </c>
      <c r="D100" s="13" t="s">
        <v>56</v>
      </c>
      <c r="E100" s="10"/>
    </row>
    <row r="101" spans="1:5">
      <c r="A101" s="4" t="s">
        <v>121</v>
      </c>
      <c r="B101" s="15"/>
      <c r="C101" s="22">
        <f>C100*1.2+C97</f>
        <v>806275.84266666672</v>
      </c>
      <c r="D101" s="13" t="s">
        <v>56</v>
      </c>
      <c r="E101" s="10"/>
    </row>
    <row r="102" spans="1:5" s="50" customFormat="1">
      <c r="A102" s="46" t="s">
        <v>122</v>
      </c>
      <c r="B102" s="47"/>
      <c r="C102" s="48">
        <f>C9+C12-C101</f>
        <v>89396.717333333218</v>
      </c>
      <c r="D102" s="49" t="s">
        <v>56</v>
      </c>
      <c r="E102" s="60"/>
    </row>
    <row r="103" spans="1:5" ht="28.5">
      <c r="A103" s="7" t="s">
        <v>123</v>
      </c>
      <c r="B103" s="15"/>
      <c r="C103" s="22">
        <f>C102+C11</f>
        <v>141930.46733333322</v>
      </c>
      <c r="D103" s="13" t="s">
        <v>56</v>
      </c>
      <c r="E103" s="61"/>
    </row>
  </sheetData>
  <mergeCells count="7">
    <mergeCell ref="A5:E5"/>
    <mergeCell ref="A16:E16"/>
    <mergeCell ref="C6:D6"/>
    <mergeCell ref="A8:E8"/>
    <mergeCell ref="A1:E1"/>
    <mergeCell ref="C2:E2"/>
    <mergeCell ref="C3:E3"/>
  </mergeCells>
  <hyperlinks>
    <hyperlink ref="D7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topLeftCell="A40" workbookViewId="0">
      <selection activeCell="A65" sqref="A65:XFD65"/>
    </sheetView>
  </sheetViews>
  <sheetFormatPr defaultRowHeight="15"/>
  <cols>
    <col min="1" max="1" width="70.5703125" style="36" customWidth="1"/>
    <col min="2" max="2" width="70.5703125" style="36" hidden="1" customWidth="1"/>
    <col min="3" max="3" width="12.5703125" style="36" customWidth="1"/>
    <col min="4" max="4" width="20.5703125" style="36" customWidth="1"/>
    <col min="5" max="5" width="12.5703125" style="36" customWidth="1"/>
    <col min="6" max="16384" width="9.140625" style="36"/>
  </cols>
  <sheetData>
    <row r="2" spans="1:5">
      <c r="A2" s="36" t="s">
        <v>57</v>
      </c>
    </row>
    <row r="3" spans="1:5">
      <c r="A3" s="36" t="s">
        <v>58</v>
      </c>
    </row>
    <row r="4" spans="1:5" ht="15.75" thickBot="1"/>
    <row r="5" spans="1:5" ht="15.75" thickBot="1">
      <c r="A5" s="37" t="s">
        <v>42</v>
      </c>
      <c r="B5" s="37"/>
      <c r="C5" s="37" t="s">
        <v>59</v>
      </c>
      <c r="D5" s="37" t="s">
        <v>41</v>
      </c>
      <c r="E5" s="37" t="s">
        <v>40</v>
      </c>
    </row>
    <row r="6" spans="1:5" ht="15.75" thickBot="1">
      <c r="A6" s="44" t="s">
        <v>60</v>
      </c>
      <c r="B6" s="44"/>
      <c r="C6" s="52">
        <v>1405.88</v>
      </c>
      <c r="D6" s="44" t="s">
        <v>46</v>
      </c>
      <c r="E6" s="52">
        <v>1</v>
      </c>
    </row>
    <row r="7" spans="1:5" ht="15.75" thickBot="1">
      <c r="A7" s="44" t="s">
        <v>61</v>
      </c>
      <c r="B7" s="44"/>
      <c r="C7" s="52">
        <v>8536.44</v>
      </c>
      <c r="D7" s="44" t="s">
        <v>17</v>
      </c>
      <c r="E7" s="52">
        <v>132</v>
      </c>
    </row>
    <row r="8" spans="1:5" ht="15.75" thickBot="1">
      <c r="A8" s="44" t="s">
        <v>39</v>
      </c>
      <c r="B8" s="44"/>
      <c r="C8" s="52">
        <v>5671.5</v>
      </c>
      <c r="D8" s="44" t="s">
        <v>38</v>
      </c>
      <c r="E8" s="52">
        <v>10</v>
      </c>
    </row>
    <row r="9" spans="1:5" ht="15.75" thickBot="1">
      <c r="A9" s="44" t="s">
        <v>39</v>
      </c>
      <c r="B9" s="44"/>
      <c r="C9" s="52">
        <v>567.15</v>
      </c>
      <c r="D9" s="44" t="s">
        <v>38</v>
      </c>
      <c r="E9" s="52">
        <v>1</v>
      </c>
    </row>
    <row r="10" spans="1:5" ht="15.75" thickBot="1">
      <c r="A10" s="44" t="s">
        <v>62</v>
      </c>
      <c r="B10" s="44"/>
      <c r="C10" s="52">
        <v>1835.4</v>
      </c>
      <c r="D10" s="44" t="s">
        <v>5</v>
      </c>
      <c r="E10" s="52">
        <v>18354</v>
      </c>
    </row>
    <row r="11" spans="1:5" ht="15.75" thickBot="1">
      <c r="A11" s="44" t="s">
        <v>63</v>
      </c>
      <c r="B11" s="44"/>
      <c r="C11" s="52">
        <v>1651.86</v>
      </c>
      <c r="D11" s="44" t="s">
        <v>5</v>
      </c>
      <c r="E11" s="52">
        <v>18354</v>
      </c>
    </row>
    <row r="12" spans="1:5" ht="15.75" thickBot="1">
      <c r="A12" s="44" t="s">
        <v>44</v>
      </c>
      <c r="B12" s="44"/>
      <c r="C12" s="52">
        <v>2580.88</v>
      </c>
      <c r="D12" s="44" t="s">
        <v>5</v>
      </c>
      <c r="E12" s="52">
        <v>886.9</v>
      </c>
    </row>
    <row r="13" spans="1:5" ht="15.75" thickBot="1">
      <c r="A13" s="44" t="s">
        <v>45</v>
      </c>
      <c r="B13" s="44"/>
      <c r="C13" s="52">
        <v>3689.5</v>
      </c>
      <c r="D13" s="44" t="s">
        <v>5</v>
      </c>
      <c r="E13" s="52">
        <v>1773.8</v>
      </c>
    </row>
    <row r="14" spans="1:5" ht="15.75" thickBot="1">
      <c r="A14" s="44" t="s">
        <v>64</v>
      </c>
      <c r="B14" s="44"/>
      <c r="C14" s="52">
        <v>208.55</v>
      </c>
      <c r="D14" s="44" t="s">
        <v>5</v>
      </c>
      <c r="E14" s="52">
        <v>0.3</v>
      </c>
    </row>
    <row r="15" spans="1:5" ht="15.75" thickBot="1">
      <c r="A15" s="44" t="s">
        <v>21</v>
      </c>
      <c r="B15" s="44"/>
      <c r="C15" s="52">
        <v>3237.44</v>
      </c>
      <c r="D15" s="44" t="s">
        <v>22</v>
      </c>
      <c r="E15" s="52">
        <v>4</v>
      </c>
    </row>
    <row r="16" spans="1:5" ht="15.75" thickBot="1">
      <c r="A16" s="44" t="s">
        <v>65</v>
      </c>
      <c r="B16" s="44"/>
      <c r="C16" s="52">
        <v>26017</v>
      </c>
      <c r="D16" s="44" t="s">
        <v>22</v>
      </c>
      <c r="E16" s="52">
        <v>1</v>
      </c>
    </row>
    <row r="17" spans="1:5" ht="15.75" thickBot="1">
      <c r="A17" s="44" t="s">
        <v>66</v>
      </c>
      <c r="B17" s="44"/>
      <c r="C17" s="52">
        <v>10100.629999999999</v>
      </c>
      <c r="D17" s="44" t="s">
        <v>5</v>
      </c>
      <c r="E17" s="52">
        <v>2.66</v>
      </c>
    </row>
    <row r="18" spans="1:5" ht="15.75" thickBot="1">
      <c r="A18" s="44" t="s">
        <v>67</v>
      </c>
      <c r="B18" s="44"/>
      <c r="C18" s="52">
        <v>165.28</v>
      </c>
      <c r="D18" s="44" t="s">
        <v>46</v>
      </c>
      <c r="E18" s="52">
        <v>2</v>
      </c>
    </row>
    <row r="19" spans="1:5" ht="15.75" thickBot="1">
      <c r="A19" s="44" t="s">
        <v>47</v>
      </c>
      <c r="B19" s="44"/>
      <c r="C19" s="52">
        <v>143.52000000000001</v>
      </c>
      <c r="D19" s="44" t="s">
        <v>46</v>
      </c>
      <c r="E19" s="52">
        <v>2</v>
      </c>
    </row>
    <row r="20" spans="1:5" ht="15.75" thickBot="1">
      <c r="A20" s="44" t="s">
        <v>68</v>
      </c>
      <c r="B20" s="44"/>
      <c r="C20" s="52">
        <v>1978.62</v>
      </c>
      <c r="D20" s="44" t="s">
        <v>69</v>
      </c>
      <c r="E20" s="52">
        <v>0.22</v>
      </c>
    </row>
    <row r="21" spans="1:5" ht="15.75" thickBot="1">
      <c r="A21" s="44" t="s">
        <v>70</v>
      </c>
      <c r="B21" s="44"/>
      <c r="C21" s="52">
        <v>8749.16</v>
      </c>
      <c r="D21" s="44" t="s">
        <v>71</v>
      </c>
      <c r="E21" s="52">
        <v>1</v>
      </c>
    </row>
    <row r="22" spans="1:5" ht="15.75" thickBot="1">
      <c r="A22" s="44" t="s">
        <v>72</v>
      </c>
      <c r="B22" s="44"/>
      <c r="C22" s="52">
        <v>312.02</v>
      </c>
      <c r="D22" s="44" t="s">
        <v>5</v>
      </c>
      <c r="E22" s="52">
        <v>18354</v>
      </c>
    </row>
    <row r="23" spans="1:5" ht="15.75" thickBot="1">
      <c r="A23" s="44" t="s">
        <v>73</v>
      </c>
      <c r="B23" s="44"/>
      <c r="C23" s="52">
        <v>312.02</v>
      </c>
      <c r="D23" s="44" t="s">
        <v>5</v>
      </c>
      <c r="E23" s="52">
        <v>18354</v>
      </c>
    </row>
    <row r="24" spans="1:5" ht="15.75" thickBot="1">
      <c r="A24" s="44" t="s">
        <v>74</v>
      </c>
      <c r="B24" s="44"/>
      <c r="C24" s="52">
        <v>1525.72</v>
      </c>
      <c r="D24" s="44" t="s">
        <v>36</v>
      </c>
      <c r="E24" s="52">
        <v>4</v>
      </c>
    </row>
    <row r="25" spans="1:5" ht="15.75" thickBot="1">
      <c r="A25" s="44" t="s">
        <v>75</v>
      </c>
      <c r="B25" s="44"/>
      <c r="C25" s="52">
        <v>199.29</v>
      </c>
      <c r="D25" s="44" t="s">
        <v>46</v>
      </c>
      <c r="E25" s="52">
        <v>1</v>
      </c>
    </row>
    <row r="26" spans="1:5" ht="15.75" thickBot="1">
      <c r="A26" s="44" t="s">
        <v>76</v>
      </c>
      <c r="B26" s="44"/>
      <c r="C26" s="52">
        <v>196.2</v>
      </c>
      <c r="D26" s="44" t="s">
        <v>46</v>
      </c>
      <c r="E26" s="52">
        <v>1</v>
      </c>
    </row>
    <row r="27" spans="1:5" ht="15.75" thickBot="1">
      <c r="A27" s="44" t="s">
        <v>77</v>
      </c>
      <c r="B27" s="44"/>
      <c r="C27" s="52">
        <v>1117.43</v>
      </c>
      <c r="D27" s="44" t="s">
        <v>46</v>
      </c>
      <c r="E27" s="52">
        <v>1</v>
      </c>
    </row>
    <row r="28" spans="1:5" ht="15.75" thickBot="1">
      <c r="A28" s="44" t="s">
        <v>37</v>
      </c>
      <c r="B28" s="44"/>
      <c r="C28" s="52">
        <v>10173.280000000001</v>
      </c>
      <c r="D28" s="44" t="s">
        <v>7</v>
      </c>
      <c r="E28" s="52">
        <v>73</v>
      </c>
    </row>
    <row r="29" spans="1:5" ht="15.75" thickBot="1">
      <c r="A29" s="44" t="s">
        <v>78</v>
      </c>
      <c r="B29" s="44"/>
      <c r="C29" s="52">
        <v>245</v>
      </c>
      <c r="D29" s="44" t="s">
        <v>46</v>
      </c>
      <c r="E29" s="52">
        <v>2</v>
      </c>
    </row>
    <row r="30" spans="1:5" ht="15.75" thickBot="1">
      <c r="A30" s="44" t="s">
        <v>79</v>
      </c>
      <c r="B30" s="44"/>
      <c r="C30" s="52">
        <v>18410</v>
      </c>
      <c r="D30" s="44" t="s">
        <v>80</v>
      </c>
      <c r="E30" s="52">
        <v>1</v>
      </c>
    </row>
    <row r="31" spans="1:5" ht="15.75" thickBot="1">
      <c r="A31" s="44" t="s">
        <v>81</v>
      </c>
      <c r="B31" s="44"/>
      <c r="C31" s="52">
        <v>218.15</v>
      </c>
      <c r="D31" s="44" t="s">
        <v>7</v>
      </c>
      <c r="E31" s="52">
        <v>1</v>
      </c>
    </row>
    <row r="32" spans="1:5" ht="15.75" thickBot="1">
      <c r="A32" s="44" t="s">
        <v>82</v>
      </c>
      <c r="B32" s="44"/>
      <c r="C32" s="52">
        <v>1320.56</v>
      </c>
      <c r="D32" s="44" t="s">
        <v>71</v>
      </c>
      <c r="E32" s="52">
        <v>1</v>
      </c>
    </row>
    <row r="33" spans="1:5" ht="15.75" thickBot="1">
      <c r="A33" s="44" t="s">
        <v>83</v>
      </c>
      <c r="B33" s="44"/>
      <c r="C33" s="52">
        <v>1308</v>
      </c>
      <c r="D33" s="44" t="s">
        <v>84</v>
      </c>
      <c r="E33" s="52">
        <v>8</v>
      </c>
    </row>
    <row r="34" spans="1:5" ht="15.75" thickBot="1">
      <c r="A34" s="44" t="s">
        <v>48</v>
      </c>
      <c r="B34" s="44"/>
      <c r="C34" s="52">
        <v>546.42999999999995</v>
      </c>
      <c r="D34" s="44" t="s">
        <v>46</v>
      </c>
      <c r="E34" s="52">
        <v>1</v>
      </c>
    </row>
    <row r="35" spans="1:5" ht="15.75" thickBot="1">
      <c r="A35" s="44" t="s">
        <v>49</v>
      </c>
      <c r="B35" s="44"/>
      <c r="C35" s="52">
        <v>435.01</v>
      </c>
      <c r="D35" s="44" t="s">
        <v>46</v>
      </c>
      <c r="E35" s="52">
        <v>1</v>
      </c>
    </row>
    <row r="36" spans="1:5" ht="15.75" thickBot="1">
      <c r="A36" s="44" t="s">
        <v>85</v>
      </c>
      <c r="B36" s="44"/>
      <c r="C36" s="52">
        <v>214.17</v>
      </c>
      <c r="D36" s="44" t="s">
        <v>46</v>
      </c>
      <c r="E36" s="52">
        <v>1</v>
      </c>
    </row>
    <row r="37" spans="1:5" ht="15.75" thickBot="1">
      <c r="A37" s="44" t="s">
        <v>86</v>
      </c>
      <c r="B37" s="44"/>
      <c r="C37" s="52">
        <v>875.31</v>
      </c>
      <c r="D37" s="44" t="s">
        <v>46</v>
      </c>
      <c r="E37" s="52">
        <v>1</v>
      </c>
    </row>
    <row r="38" spans="1:5" ht="15.75" thickBot="1">
      <c r="A38" s="44" t="s">
        <v>87</v>
      </c>
      <c r="B38" s="44"/>
      <c r="C38" s="52">
        <v>483.69</v>
      </c>
      <c r="D38" s="44" t="s">
        <v>46</v>
      </c>
      <c r="E38" s="52">
        <v>1</v>
      </c>
    </row>
    <row r="39" spans="1:5" ht="15.75" thickBot="1">
      <c r="A39" s="44" t="s">
        <v>88</v>
      </c>
      <c r="B39" s="44"/>
      <c r="C39" s="52">
        <v>1327.47</v>
      </c>
      <c r="D39" s="44" t="s">
        <v>46</v>
      </c>
      <c r="E39" s="52">
        <v>1</v>
      </c>
    </row>
    <row r="40" spans="1:5" ht="15.75" thickBot="1">
      <c r="A40" s="44" t="s">
        <v>89</v>
      </c>
      <c r="B40" s="44"/>
      <c r="C40" s="52">
        <v>4821.4799999999996</v>
      </c>
      <c r="D40" s="44" t="s">
        <v>46</v>
      </c>
      <c r="E40" s="52">
        <v>1</v>
      </c>
    </row>
    <row r="41" spans="1:5" ht="15.75" thickBot="1">
      <c r="A41" s="44" t="s">
        <v>90</v>
      </c>
      <c r="B41" s="44"/>
      <c r="C41" s="52">
        <v>410.74</v>
      </c>
      <c r="D41" s="44" t="s">
        <v>46</v>
      </c>
      <c r="E41" s="52">
        <v>2</v>
      </c>
    </row>
    <row r="42" spans="1:5" ht="15.75" thickBot="1">
      <c r="A42" s="44" t="s">
        <v>91</v>
      </c>
      <c r="B42" s="44"/>
      <c r="C42" s="52">
        <v>106.96</v>
      </c>
      <c r="D42" s="44" t="s">
        <v>46</v>
      </c>
      <c r="E42" s="52">
        <v>1</v>
      </c>
    </row>
    <row r="43" spans="1:5" ht="15.75" thickBot="1">
      <c r="A43" s="44" t="s">
        <v>92</v>
      </c>
      <c r="B43" s="44"/>
      <c r="C43" s="52">
        <v>373.68</v>
      </c>
      <c r="D43" s="44" t="s">
        <v>5</v>
      </c>
      <c r="E43" s="52">
        <v>3</v>
      </c>
    </row>
    <row r="44" spans="1:5" ht="15.75" thickBot="1">
      <c r="A44" s="44" t="s">
        <v>93</v>
      </c>
      <c r="B44" s="44"/>
      <c r="C44" s="52">
        <v>563</v>
      </c>
      <c r="D44" s="44" t="s">
        <v>7</v>
      </c>
      <c r="E44" s="52">
        <v>1</v>
      </c>
    </row>
    <row r="45" spans="1:5" ht="15.75" thickBot="1">
      <c r="A45" s="44" t="s">
        <v>94</v>
      </c>
      <c r="B45" s="44"/>
      <c r="C45" s="52">
        <v>16518.599999999999</v>
      </c>
      <c r="D45" s="44" t="s">
        <v>7</v>
      </c>
      <c r="E45" s="52">
        <v>18354</v>
      </c>
    </row>
    <row r="46" spans="1:5" ht="15.75" thickBot="1">
      <c r="A46" s="44" t="s">
        <v>95</v>
      </c>
      <c r="B46" s="44"/>
      <c r="C46" s="52">
        <v>17619.84</v>
      </c>
      <c r="D46" s="44" t="s">
        <v>5</v>
      </c>
      <c r="E46" s="52">
        <v>18354</v>
      </c>
    </row>
    <row r="47" spans="1:5" ht="15.75" thickBot="1">
      <c r="A47" s="44" t="s">
        <v>96</v>
      </c>
      <c r="B47" s="44"/>
      <c r="C47" s="52">
        <v>4221.42</v>
      </c>
      <c r="D47" s="44" t="s">
        <v>5</v>
      </c>
      <c r="E47" s="52">
        <v>18354</v>
      </c>
    </row>
    <row r="48" spans="1:5" ht="15.75" thickBot="1">
      <c r="A48" s="44" t="s">
        <v>97</v>
      </c>
      <c r="B48" s="44"/>
      <c r="C48" s="52">
        <v>4588.5</v>
      </c>
      <c r="D48" s="44" t="s">
        <v>5</v>
      </c>
      <c r="E48" s="52">
        <v>18354</v>
      </c>
    </row>
    <row r="49" spans="1:5" ht="15.75" thickBot="1">
      <c r="A49" s="44" t="s">
        <v>98</v>
      </c>
      <c r="B49" s="44"/>
      <c r="C49" s="52">
        <v>26546.39</v>
      </c>
      <c r="D49" s="44" t="s">
        <v>5</v>
      </c>
      <c r="E49" s="52">
        <v>15991.8</v>
      </c>
    </row>
    <row r="50" spans="1:5" ht="15.75" thickBot="1">
      <c r="A50" s="44" t="s">
        <v>99</v>
      </c>
      <c r="B50" s="44"/>
      <c r="C50" s="52">
        <v>34750.61</v>
      </c>
      <c r="D50" s="44" t="s">
        <v>5</v>
      </c>
      <c r="E50" s="52">
        <v>18289.8</v>
      </c>
    </row>
    <row r="51" spans="1:5" ht="15.75" thickBot="1">
      <c r="A51" s="44" t="s">
        <v>100</v>
      </c>
      <c r="B51" s="44"/>
      <c r="C51" s="52">
        <v>42068.34</v>
      </c>
      <c r="D51" s="44" t="s">
        <v>5</v>
      </c>
      <c r="E51" s="52">
        <v>17170.75</v>
      </c>
    </row>
    <row r="52" spans="1:5" ht="15.75" thickBot="1">
      <c r="A52" s="44" t="s">
        <v>101</v>
      </c>
      <c r="B52" s="44"/>
      <c r="C52" s="52">
        <v>33540.15</v>
      </c>
      <c r="D52" s="44" t="s">
        <v>5</v>
      </c>
      <c r="E52" s="52">
        <v>12196.42</v>
      </c>
    </row>
    <row r="53" spans="1:5" ht="15.75" thickBot="1">
      <c r="A53" s="44" t="s">
        <v>102</v>
      </c>
      <c r="B53" s="44"/>
      <c r="C53" s="52">
        <v>72498.3</v>
      </c>
      <c r="D53" s="44" t="s">
        <v>7</v>
      </c>
      <c r="E53" s="52">
        <v>18354</v>
      </c>
    </row>
    <row r="54" spans="1:5" ht="15.75" thickBot="1">
      <c r="A54" s="44" t="s">
        <v>103</v>
      </c>
      <c r="B54" s="44"/>
      <c r="C54" s="52">
        <v>75618.48</v>
      </c>
      <c r="D54" s="44" t="s">
        <v>5</v>
      </c>
      <c r="E54" s="52">
        <v>18354</v>
      </c>
    </row>
    <row r="55" spans="1:5" ht="15.75" thickBot="1">
      <c r="A55" s="44" t="s">
        <v>104</v>
      </c>
      <c r="B55" s="44"/>
      <c r="C55" s="52">
        <v>1461.94</v>
      </c>
      <c r="D55" s="44" t="s">
        <v>46</v>
      </c>
      <c r="E55" s="52">
        <v>1</v>
      </c>
    </row>
    <row r="56" spans="1:5" ht="15.75" thickBot="1">
      <c r="A56" s="44" t="s">
        <v>105</v>
      </c>
      <c r="B56" s="44"/>
      <c r="C56" s="52">
        <v>448.46</v>
      </c>
      <c r="D56" s="44" t="s">
        <v>46</v>
      </c>
      <c r="E56" s="52">
        <v>1</v>
      </c>
    </row>
    <row r="57" spans="1:5" ht="15.75" thickBot="1">
      <c r="A57" s="44" t="s">
        <v>50</v>
      </c>
      <c r="B57" s="44"/>
      <c r="C57" s="52">
        <v>4131.3999999999996</v>
      </c>
      <c r="D57" s="44" t="s">
        <v>6</v>
      </c>
      <c r="E57" s="52">
        <v>4</v>
      </c>
    </row>
    <row r="58" spans="1:5" ht="15.75" thickBot="1">
      <c r="A58" s="44" t="s">
        <v>106</v>
      </c>
      <c r="B58" s="44"/>
      <c r="C58" s="52">
        <v>1651.86</v>
      </c>
      <c r="D58" s="44" t="s">
        <v>5</v>
      </c>
      <c r="E58" s="52">
        <v>18354</v>
      </c>
    </row>
    <row r="59" spans="1:5" ht="15.75" thickBot="1">
      <c r="A59" s="44" t="s">
        <v>107</v>
      </c>
      <c r="B59" s="44"/>
      <c r="C59" s="52">
        <v>1651.86</v>
      </c>
      <c r="D59" s="44" t="s">
        <v>5</v>
      </c>
      <c r="E59" s="52">
        <v>18354</v>
      </c>
    </row>
    <row r="60" spans="1:5" ht="15.75" thickBot="1">
      <c r="A60" s="44" t="s">
        <v>108</v>
      </c>
      <c r="B60" s="44"/>
      <c r="C60" s="52">
        <v>8860</v>
      </c>
      <c r="D60" s="44" t="s">
        <v>109</v>
      </c>
      <c r="E60" s="52">
        <v>1</v>
      </c>
    </row>
    <row r="61" spans="1:5" ht="15.75" thickBot="1">
      <c r="A61" s="44" t="s">
        <v>110</v>
      </c>
      <c r="B61" s="44"/>
      <c r="C61" s="52">
        <v>479.33</v>
      </c>
      <c r="D61" s="44" t="s">
        <v>7</v>
      </c>
      <c r="E61" s="52">
        <v>1.5</v>
      </c>
    </row>
    <row r="62" spans="1:5" ht="15.75" thickBot="1">
      <c r="A62" s="44" t="s">
        <v>111</v>
      </c>
      <c r="B62" s="44"/>
      <c r="C62" s="52">
        <v>6974.52</v>
      </c>
      <c r="D62" s="44" t="s">
        <v>5</v>
      </c>
      <c r="E62" s="52">
        <v>18354</v>
      </c>
    </row>
    <row r="63" spans="1:5" ht="15.75" thickBot="1">
      <c r="A63" s="44" t="s">
        <v>112</v>
      </c>
      <c r="B63" s="44"/>
      <c r="C63" s="52">
        <v>6974.52</v>
      </c>
      <c r="D63" s="44" t="s">
        <v>5</v>
      </c>
      <c r="E63" s="52">
        <v>18354</v>
      </c>
    </row>
    <row r="64" spans="1:5" ht="15.75" thickBot="1">
      <c r="A64" s="44" t="s">
        <v>113</v>
      </c>
      <c r="B64" s="44"/>
      <c r="C64" s="52">
        <v>621.53</v>
      </c>
      <c r="D64" s="44" t="s">
        <v>22</v>
      </c>
      <c r="E64" s="52">
        <v>1</v>
      </c>
    </row>
    <row r="65" spans="1:5" ht="15.75" thickBot="1">
      <c r="A65" s="44" t="s">
        <v>124</v>
      </c>
      <c r="B65" s="44"/>
      <c r="C65" s="52">
        <v>90925</v>
      </c>
      <c r="D65" s="44" t="s">
        <v>71</v>
      </c>
      <c r="E65" s="52">
        <v>1</v>
      </c>
    </row>
    <row r="66" spans="1:5" ht="15.75" thickBot="1">
      <c r="A66" s="44"/>
      <c r="B66" s="44"/>
      <c r="C66" s="53">
        <f>SUM(C6:C65)</f>
        <v>574185.47000000009</v>
      </c>
      <c r="D66" s="44"/>
      <c r="E66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селенгин.11</vt:lpstr>
      <vt:lpstr>накоп 2020</vt:lpstr>
      <vt:lpstr>Лист3</vt:lpstr>
      <vt:lpstr>селенгин.11!Область_печати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2021-04-05T02:36:46Z</cp:lastPrinted>
  <dcterms:created xsi:type="dcterms:W3CDTF">2016-03-18T02:51:51Z</dcterms:created>
  <dcterms:modified xsi:type="dcterms:W3CDTF">2021-04-05T03:18:47Z</dcterms:modified>
</cp:coreProperties>
</file>