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Лист1!$A$1:$E$74</definedName>
  </definedNames>
  <calcPr calcId="145621"/>
</workbook>
</file>

<file path=xl/calcChain.xml><?xml version="1.0" encoding="utf-8"?>
<calcChain xmlns="http://schemas.openxmlformats.org/spreadsheetml/2006/main">
  <c r="C12" i="1" l="1"/>
  <c r="C40" i="1" l="1"/>
  <c r="C39" i="1"/>
  <c r="C38" i="1"/>
  <c r="C37" i="1"/>
  <c r="C29" i="1" s="1"/>
  <c r="C43" i="2" l="1"/>
  <c r="C63" i="1" l="1"/>
  <c r="C9" i="1" l="1"/>
  <c r="C8" i="1" s="1"/>
  <c r="C7" i="1"/>
  <c r="C59" i="1"/>
  <c r="C56" i="1"/>
  <c r="C41" i="1"/>
  <c r="C22" i="1"/>
  <c r="C20" i="1"/>
  <c r="C17" i="1"/>
  <c r="C14" i="1"/>
  <c r="C71" i="1" l="1"/>
  <c r="F71" i="1" s="1"/>
  <c r="C69" i="1"/>
  <c r="C68" i="1" s="1"/>
  <c r="C72" i="1" l="1"/>
  <c r="B53" i="1"/>
  <c r="C73" i="1" l="1"/>
  <c r="C74" i="1" s="1"/>
  <c r="B63" i="1"/>
  <c r="B55" i="1"/>
  <c r="B69" i="1" l="1"/>
  <c r="B68" i="1" s="1"/>
  <c r="B62" i="1"/>
  <c r="B59" i="1"/>
  <c r="B56" i="1"/>
  <c r="B54" i="1"/>
  <c r="B20" i="1"/>
  <c r="B17" i="1"/>
  <c r="B14" i="1"/>
  <c r="B71" i="1" l="1"/>
</calcChain>
</file>

<file path=xl/sharedStrings.xml><?xml version="1.0" encoding="utf-8"?>
<sst xmlns="http://schemas.openxmlformats.org/spreadsheetml/2006/main" count="214" uniqueCount="98">
  <si>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</si>
  <si>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</si>
  <si>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</si>
  <si>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</si>
  <si>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</si>
  <si>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</si>
  <si>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</si>
  <si>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</si>
  <si>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</si>
  <si>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</si>
  <si>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</si>
  <si>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</si>
  <si>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</si>
  <si>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</si>
  <si>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</si>
  <si>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</si>
  <si>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</si>
  <si>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</si>
  <si>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</si>
  <si>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</si>
  <si>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</si>
  <si>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</si>
  <si>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</si>
  <si>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</si>
  <si>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</si>
  <si>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</si>
  <si>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</si>
  <si>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</si>
  <si>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</si>
  <si>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Чел.</t>
  </si>
  <si>
    <t>м2</t>
  </si>
  <si>
    <t>Адрес: ул. Ингодинская, д. 15</t>
  </si>
  <si>
    <t>Эстетика (Ингодинская 15 пом.1</t>
  </si>
  <si>
    <t>ИП Мельник С.А.(Ингодинская 15</t>
  </si>
  <si>
    <t>м</t>
  </si>
  <si>
    <t>Старшие по дому</t>
  </si>
  <si>
    <t>Очистка канализационной сети</t>
  </si>
  <si>
    <t>Кол-во</t>
  </si>
  <si>
    <t>Ед.изм</t>
  </si>
  <si>
    <t>Наименование работ</t>
  </si>
  <si>
    <t>Выезд а/машины по заявке</t>
  </si>
  <si>
    <t>выезд</t>
  </si>
  <si>
    <t>Закрытие и открытие стояков</t>
  </si>
  <si>
    <t>1 стояк</t>
  </si>
  <si>
    <t>шт.</t>
  </si>
  <si>
    <t>Чистка врезки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</si>
  <si>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</si>
  <si>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</si>
  <si>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</si>
  <si>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</si>
  <si>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</si>
  <si>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</si>
  <si>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</si>
  <si>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</si>
  <si>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</si>
  <si>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</si>
  <si>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</si>
  <si>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</si>
  <si>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</si>
  <si>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</si>
  <si>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</si>
  <si>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</si>
  <si>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</si>
  <si>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</si>
  <si>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</si>
  <si>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</si>
  <si>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</si>
  <si>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</si>
  <si>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</si>
  <si>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</si>
  <si>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</si>
  <si>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</si>
  <si>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</si>
  <si>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</si>
  <si>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Наладка теплоузла (снятие, установка конусов)</t>
  </si>
  <si>
    <t>1 дом</t>
  </si>
  <si>
    <t>Осмотр подвала</t>
  </si>
  <si>
    <t>Отключение отопления</t>
  </si>
  <si>
    <t>Покраска и изоляция труб отопления трубной оболочкой</t>
  </si>
  <si>
    <t>подвал</t>
  </si>
  <si>
    <t>Регулировка теплоносителя</t>
  </si>
  <si>
    <t>осмотр системы отопления в квартире</t>
  </si>
  <si>
    <t>квартира</t>
  </si>
  <si>
    <t>Известковое окрашивание стен и потолка 5-го этажа 3-го подъезда</t>
  </si>
  <si>
    <t>подъезд</t>
  </si>
  <si>
    <t>Оштукатуривание, шпатлевание, окрашивание оконных откосов</t>
  </si>
  <si>
    <t>Ремонт двери</t>
  </si>
  <si>
    <t>Ремонт короба</t>
  </si>
  <si>
    <t>Ремонт тамбурной двери</t>
  </si>
  <si>
    <t>Частичный ремонт подъездов п.5-6</t>
  </si>
  <si>
    <t>замеры темпер. воздуха в квартире и подвале</t>
  </si>
  <si>
    <t>замер</t>
  </si>
  <si>
    <t>Установка пластиковых окон в подъезде, г. Чита, ул.Ингодинская, 15, 4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</si>
  <si>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</si>
  <si>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ИНГОДИНСКАЯ ул. д.15                                         </t>
  </si>
  <si>
    <t>Cуммa</t>
  </si>
  <si>
    <t>Установка пластиковых окон в подъезде, г. Чита, ул.Ингодинская, 15,3</t>
  </si>
  <si>
    <t xml:space="preserve">Покраска труб отопления в подвале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</si>
</sst>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  <font>
      <b/>
      <sz val="12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/>
    <xf numFmtId="0" fontId="15" fillId="0" borderId="6" xfId="0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wrapText="1"/>
    </xf>
    <xf numFmtId="43" fontId="12" fillId="0" borderId="2" xfId="0" applyNumberFormat="1" applyFont="1" applyFill="1" applyBorder="1" applyAlignment="1">
      <alignment horizontal="center" vertical="top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/>
    </xf>
    <xf numFmtId="43" fontId="8" fillId="0" borderId="2" xfId="0" applyNumberFormat="1" applyFont="1" applyFill="1" applyBorder="1" applyAlignment="1">
      <alignment horizontal="center" vertical="center" wrapText="1"/>
    </xf>
    <xf numFmtId="43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6" fontId="0" fillId="0" borderId="6" xfId="0" applyNumberFormat="1" applyFill="1" applyBorder="1"/>
    <xf numFmtId="166" fontId="15" fillId="0" borderId="6" xfId="0" applyNumberFormat="1" applyFont="1" applyFill="1" applyBorder="1"/>
    <xf numFmtId="49" fontId="0" fillId="0" borderId="7" xfId="0" applyNumberFormat="1" applyFill="1" applyBorder="1"/>
    <xf numFmtId="166" fontId="0" fillId="0" borderId="7" xfId="0" applyNumberFormat="1" applyFill="1" applyBorder="1"/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3" fontId="6" fillId="0" borderId="8" xfId="0" applyNumberFormat="1" applyFont="1" applyFill="1" applyBorder="1" applyAlignment="1">
      <alignment horizontal="center"/>
    </xf>
    <xf numFmtId="49" fontId="0" fillId="0" borderId="2" xfId="0" applyNumberFormat="1" applyFill="1" applyBorder="1"/>
    <xf numFmtId="166" fontId="0" fillId="0" borderId="2" xfId="0" applyNumberFormat="1" applyFill="1" applyBorder="1"/>
    <xf numFmtId="49" fontId="0" fillId="0" borderId="8" xfId="0" applyNumberFormat="1" applyFill="1" applyBorder="1"/>
    <xf numFmtId="166" fontId="0" fillId="0" borderId="8" xfId="0" applyNumberFormat="1" applyFill="1" applyBorder="1"/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80;&#1085;&#1075;&#1086;&#1076;&#1080;&#1085;&#1089;&#1082;&#1072;&#1103;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">
          <cell r="D42" t="str">
            <v>квартира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5" zoomScaleSheetLayoutView="100" workbookViewId="0">
      <selection activeCell="A13" sqref="A13:E13"/>
    </sheetView>
  </sheetViews>
  <sheetFormatPr defaultRowHeight="15" outlineLevelRow="2" x14ac:dyDescent="0.25"/>
  <cols>
    <col min="1" max="1" width="59.5703125" style="21" customWidth="1"/>
    <col min="2" max="2" width="15.5703125" style="22" hidden="1" customWidth="1"/>
    <col min="3" max="3" width="15.5703125" style="23" customWidth="1"/>
    <col min="4" max="4" width="9.28515625" style="21" customWidth="1"/>
    <col min="5" max="5" width="14.42578125" style="24" customWidth="1"/>
    <col min="6" max="6" width="11.5703125" style="1" customWidth="1"/>
    <col min="7" max="16384" width="9.140625" style="1"/>
  </cols>
  <sheetData>
    <row r="1" spans="1:5" ht="37.5" customHeight="1" x14ac:dyDescent="0.25">
      <c r="A1" s="50" t="s">
        <v>7</v>
      </c>
      <c r="B1" s="50"/>
      <c r="C1" s="50"/>
      <c r="D1" s="50"/>
      <c r="E1" s="50"/>
    </row>
    <row r="2" spans="1:5" ht="17.25" customHeight="1" x14ac:dyDescent="0.25">
      <c r="A2" s="2" t="s">
        <v>31</v>
      </c>
      <c r="B2" s="3" t="s">
        <v>5</v>
      </c>
      <c r="C2" s="52" t="s">
        <v>46</v>
      </c>
      <c r="D2" s="52"/>
      <c r="E2" s="52"/>
    </row>
    <row r="3" spans="1:5" ht="57" x14ac:dyDescent="0.25">
      <c r="A3" s="4" t="s">
        <v>3</v>
      </c>
      <c r="B3" s="5" t="s">
        <v>0</v>
      </c>
      <c r="C3" s="6" t="s">
        <v>27</v>
      </c>
      <c r="D3" s="7" t="s">
        <v>1</v>
      </c>
      <c r="E3" s="8" t="s">
        <v>2</v>
      </c>
    </row>
    <row r="4" spans="1:5" x14ac:dyDescent="0.25">
      <c r="A4" s="53" t="s">
        <v>28</v>
      </c>
      <c r="B4" s="54"/>
      <c r="C4" s="54"/>
      <c r="D4" s="54"/>
      <c r="E4" s="55"/>
    </row>
    <row r="5" spans="1:5" ht="28.5" x14ac:dyDescent="0.25">
      <c r="A5" s="4" t="s">
        <v>47</v>
      </c>
      <c r="B5" s="5"/>
      <c r="C5" s="29">
        <v>487951.6</v>
      </c>
      <c r="D5" s="9" t="s">
        <v>26</v>
      </c>
      <c r="E5" s="8"/>
    </row>
    <row r="6" spans="1:5" x14ac:dyDescent="0.25">
      <c r="A6" s="4" t="s">
        <v>48</v>
      </c>
      <c r="B6" s="5"/>
      <c r="C6" s="29">
        <v>487417.26</v>
      </c>
      <c r="D6" s="9" t="s">
        <v>26</v>
      </c>
      <c r="E6" s="8"/>
    </row>
    <row r="7" spans="1:5" x14ac:dyDescent="0.25">
      <c r="A7" s="4" t="s">
        <v>49</v>
      </c>
      <c r="B7" s="5"/>
      <c r="C7" s="29">
        <f>C6-C5</f>
        <v>-534.3399999999674</v>
      </c>
      <c r="D7" s="9" t="s">
        <v>26</v>
      </c>
      <c r="E7" s="8"/>
    </row>
    <row r="8" spans="1:5" x14ac:dyDescent="0.25">
      <c r="A8" s="4" t="s">
        <v>8</v>
      </c>
      <c r="B8" s="5"/>
      <c r="C8" s="29">
        <f>C9+C10+C11</f>
        <v>138144.45000000001</v>
      </c>
      <c r="D8" s="9" t="s">
        <v>26</v>
      </c>
      <c r="E8" s="8"/>
    </row>
    <row r="9" spans="1:5" ht="15.75" x14ac:dyDescent="0.25">
      <c r="A9" s="25" t="s">
        <v>9</v>
      </c>
      <c r="B9" s="10"/>
      <c r="C9" s="30">
        <f>450*12+396.48*12</f>
        <v>10157.76</v>
      </c>
      <c r="D9" s="9" t="s">
        <v>26</v>
      </c>
      <c r="E9" s="8"/>
    </row>
    <row r="10" spans="1:5" ht="15.75" x14ac:dyDescent="0.25">
      <c r="A10" s="56" t="s">
        <v>32</v>
      </c>
      <c r="B10" s="56"/>
      <c r="C10" s="31">
        <v>39120.550000000003</v>
      </c>
      <c r="D10" s="9" t="s">
        <v>26</v>
      </c>
      <c r="E10" s="8"/>
    </row>
    <row r="11" spans="1:5" ht="15.75" x14ac:dyDescent="0.25">
      <c r="A11" s="56" t="s">
        <v>33</v>
      </c>
      <c r="B11" s="56"/>
      <c r="C11" s="31">
        <v>88866.14</v>
      </c>
      <c r="D11" s="9" t="s">
        <v>26</v>
      </c>
      <c r="E11" s="8"/>
    </row>
    <row r="12" spans="1:5" x14ac:dyDescent="0.25">
      <c r="A12" s="26" t="s">
        <v>50</v>
      </c>
      <c r="B12" s="3"/>
      <c r="C12" s="32">
        <f>C5+C8-C9</f>
        <v>615938.29</v>
      </c>
      <c r="D12" s="9" t="s">
        <v>26</v>
      </c>
      <c r="E12" s="11"/>
    </row>
    <row r="13" spans="1:5" x14ac:dyDescent="0.25">
      <c r="A13" s="51" t="s">
        <v>10</v>
      </c>
      <c r="B13" s="51"/>
      <c r="C13" s="51"/>
      <c r="D13" s="51"/>
      <c r="E13" s="51"/>
    </row>
    <row r="14" spans="1:5" ht="29.25" thickBot="1" x14ac:dyDescent="0.3">
      <c r="A14" s="2" t="s">
        <v>11</v>
      </c>
      <c r="B14" s="3" t="e">
        <f>#REF!</f>
        <v>#REF!</v>
      </c>
      <c r="C14" s="32">
        <f>SUM(C15:C16)</f>
        <v>84928.68</v>
      </c>
      <c r="D14" s="12"/>
      <c r="E14" s="11"/>
    </row>
    <row r="15" spans="1:5" s="27" customFormat="1" ht="15.75" thickBot="1" x14ac:dyDescent="0.3">
      <c r="A15" s="37" t="s">
        <v>55</v>
      </c>
      <c r="B15" s="37"/>
      <c r="C15" s="38">
        <v>41569.800000000003</v>
      </c>
      <c r="D15" s="37" t="s">
        <v>34</v>
      </c>
      <c r="E15" s="38">
        <v>10524</v>
      </c>
    </row>
    <row r="16" spans="1:5" s="27" customFormat="1" ht="15.75" thickBot="1" x14ac:dyDescent="0.3">
      <c r="A16" s="37" t="s">
        <v>56</v>
      </c>
      <c r="B16" s="37"/>
      <c r="C16" s="38">
        <v>43358.879999999997</v>
      </c>
      <c r="D16" s="37" t="s">
        <v>30</v>
      </c>
      <c r="E16" s="38">
        <v>10524</v>
      </c>
    </row>
    <row r="17" spans="1:5" ht="29.25" thickBot="1" x14ac:dyDescent="0.3">
      <c r="A17" s="2" t="s">
        <v>12</v>
      </c>
      <c r="B17" s="3" t="e">
        <f>#REF!</f>
        <v>#REF!</v>
      </c>
      <c r="C17" s="32">
        <f>SUM(C18:C19)</f>
        <v>37464.699999999997</v>
      </c>
      <c r="D17" s="12"/>
      <c r="E17" s="11"/>
    </row>
    <row r="18" spans="1:5" s="27" customFormat="1" ht="15.75" thickBot="1" x14ac:dyDescent="0.3">
      <c r="A18" s="37" t="s">
        <v>57</v>
      </c>
      <c r="B18" s="37"/>
      <c r="C18" s="38">
        <v>17469.669999999998</v>
      </c>
      <c r="D18" s="37" t="s">
        <v>30</v>
      </c>
      <c r="E18" s="38">
        <v>10523.9</v>
      </c>
    </row>
    <row r="19" spans="1:5" s="27" customFormat="1" ht="15.75" thickBot="1" x14ac:dyDescent="0.3">
      <c r="A19" s="37" t="s">
        <v>58</v>
      </c>
      <c r="B19" s="37"/>
      <c r="C19" s="38">
        <v>19995.03</v>
      </c>
      <c r="D19" s="37" t="s">
        <v>30</v>
      </c>
      <c r="E19" s="38">
        <v>10523.7</v>
      </c>
    </row>
    <row r="20" spans="1:5" ht="29.25" thickBot="1" x14ac:dyDescent="0.3">
      <c r="A20" s="2" t="s">
        <v>13</v>
      </c>
      <c r="B20" s="14" t="e">
        <f>#REF!+#REF!</f>
        <v>#REF!</v>
      </c>
      <c r="C20" s="32">
        <f>SUM(C21:C21)</f>
        <v>4462.2299999999996</v>
      </c>
      <c r="D20" s="15"/>
      <c r="E20" s="11"/>
    </row>
    <row r="21" spans="1:5" s="27" customFormat="1" ht="15.75" thickBot="1" x14ac:dyDescent="0.3">
      <c r="A21" s="37" t="s">
        <v>59</v>
      </c>
      <c r="B21" s="37"/>
      <c r="C21" s="38">
        <v>4462.2299999999996</v>
      </c>
      <c r="D21" s="37" t="s">
        <v>29</v>
      </c>
      <c r="E21" s="38">
        <v>69</v>
      </c>
    </row>
    <row r="22" spans="1:5" ht="43.5" thickBot="1" x14ac:dyDescent="0.3">
      <c r="A22" s="2" t="s">
        <v>14</v>
      </c>
      <c r="B22" s="3"/>
      <c r="C22" s="32">
        <f>SUM(C23:C28)</f>
        <v>11892.119999999999</v>
      </c>
      <c r="D22" s="12"/>
      <c r="E22" s="11"/>
    </row>
    <row r="23" spans="1:5" s="27" customFormat="1" ht="15.75" thickBot="1" x14ac:dyDescent="0.3">
      <c r="A23" s="37" t="s">
        <v>60</v>
      </c>
      <c r="B23" s="37"/>
      <c r="C23" s="38">
        <v>1052.4000000000001</v>
      </c>
      <c r="D23" s="37" t="s">
        <v>30</v>
      </c>
      <c r="E23" s="38">
        <v>10524</v>
      </c>
    </row>
    <row r="24" spans="1:5" s="27" customFormat="1" ht="15.75" thickBot="1" x14ac:dyDescent="0.3">
      <c r="A24" s="37" t="s">
        <v>61</v>
      </c>
      <c r="B24" s="37"/>
      <c r="C24" s="38">
        <v>947.16</v>
      </c>
      <c r="D24" s="37" t="s">
        <v>30</v>
      </c>
      <c r="E24" s="38">
        <v>10524</v>
      </c>
    </row>
    <row r="25" spans="1:5" s="27" customFormat="1" ht="15.75" thickBot="1" x14ac:dyDescent="0.3">
      <c r="A25" s="37" t="s">
        <v>62</v>
      </c>
      <c r="B25" s="37"/>
      <c r="C25" s="38">
        <v>947.16</v>
      </c>
      <c r="D25" s="37" t="s">
        <v>30</v>
      </c>
      <c r="E25" s="38">
        <v>10524</v>
      </c>
    </row>
    <row r="26" spans="1:5" s="27" customFormat="1" ht="15.75" thickBot="1" x14ac:dyDescent="0.3">
      <c r="A26" s="37" t="s">
        <v>63</v>
      </c>
      <c r="B26" s="37"/>
      <c r="C26" s="38">
        <v>947.16</v>
      </c>
      <c r="D26" s="37" t="s">
        <v>30</v>
      </c>
      <c r="E26" s="38">
        <v>10524</v>
      </c>
    </row>
    <row r="27" spans="1:5" s="27" customFormat="1" ht="15.75" thickBot="1" x14ac:dyDescent="0.3">
      <c r="A27" s="37" t="s">
        <v>64</v>
      </c>
      <c r="B27" s="37"/>
      <c r="C27" s="38">
        <v>3999.12</v>
      </c>
      <c r="D27" s="37" t="s">
        <v>30</v>
      </c>
      <c r="E27" s="38">
        <v>10524</v>
      </c>
    </row>
    <row r="28" spans="1:5" s="27" customFormat="1" ht="15.75" thickBot="1" x14ac:dyDescent="0.3">
      <c r="A28" s="37" t="s">
        <v>65</v>
      </c>
      <c r="B28" s="37"/>
      <c r="C28" s="38">
        <v>3999.12</v>
      </c>
      <c r="D28" s="37" t="s">
        <v>30</v>
      </c>
      <c r="E28" s="38">
        <v>10524</v>
      </c>
    </row>
    <row r="29" spans="1:5" ht="43.5" outlineLevel="1" thickBot="1" x14ac:dyDescent="0.3">
      <c r="A29" s="2" t="s">
        <v>15</v>
      </c>
      <c r="B29" s="16"/>
      <c r="C29" s="32">
        <f>SUM(C30:C40)</f>
        <v>206277.28666666665</v>
      </c>
      <c r="D29" s="16"/>
      <c r="E29" s="16"/>
    </row>
    <row r="30" spans="1:5" s="27" customFormat="1" ht="15.75" thickBot="1" x14ac:dyDescent="0.3">
      <c r="A30" s="37" t="s">
        <v>83</v>
      </c>
      <c r="B30" s="37"/>
      <c r="C30" s="38">
        <v>6895.83</v>
      </c>
      <c r="D30" s="37" t="s">
        <v>84</v>
      </c>
      <c r="E30" s="38">
        <v>1</v>
      </c>
    </row>
    <row r="31" spans="1:5" s="27" customFormat="1" ht="15.75" thickBot="1" x14ac:dyDescent="0.3">
      <c r="A31" s="37" t="s">
        <v>85</v>
      </c>
      <c r="B31" s="37"/>
      <c r="C31" s="38">
        <v>30996.66</v>
      </c>
      <c r="D31" s="37" t="s">
        <v>84</v>
      </c>
      <c r="E31" s="38">
        <v>1</v>
      </c>
    </row>
    <row r="32" spans="1:5" s="27" customFormat="1" ht="15.75" thickBot="1" x14ac:dyDescent="0.3">
      <c r="A32" s="37" t="s">
        <v>86</v>
      </c>
      <c r="B32" s="37"/>
      <c r="C32" s="38">
        <v>214.17</v>
      </c>
      <c r="D32" s="37" t="s">
        <v>44</v>
      </c>
      <c r="E32" s="38">
        <v>1</v>
      </c>
    </row>
    <row r="33" spans="1:5" s="27" customFormat="1" ht="15.75" thickBot="1" x14ac:dyDescent="0.3">
      <c r="A33" s="37" t="s">
        <v>87</v>
      </c>
      <c r="B33" s="37"/>
      <c r="C33" s="38">
        <v>697.82</v>
      </c>
      <c r="D33" s="37" t="s">
        <v>44</v>
      </c>
      <c r="E33" s="38">
        <v>1</v>
      </c>
    </row>
    <row r="34" spans="1:5" s="27" customFormat="1" ht="15.75" thickBot="1" x14ac:dyDescent="0.3">
      <c r="A34" s="37" t="s">
        <v>88</v>
      </c>
      <c r="B34" s="37"/>
      <c r="C34" s="38">
        <v>4821.4799999999996</v>
      </c>
      <c r="D34" s="37" t="s">
        <v>44</v>
      </c>
      <c r="E34" s="38">
        <v>1</v>
      </c>
    </row>
    <row r="35" spans="1:5" s="27" customFormat="1" ht="15.75" thickBot="1" x14ac:dyDescent="0.3">
      <c r="A35" s="37" t="s">
        <v>89</v>
      </c>
      <c r="B35" s="37"/>
      <c r="C35" s="38">
        <v>23975</v>
      </c>
      <c r="D35" s="37" t="s">
        <v>75</v>
      </c>
      <c r="E35" s="38">
        <v>1</v>
      </c>
    </row>
    <row r="36" spans="1:5" s="27" customFormat="1" ht="15.75" thickBot="1" x14ac:dyDescent="0.3">
      <c r="A36" s="37" t="s">
        <v>90</v>
      </c>
      <c r="B36" s="37"/>
      <c r="C36" s="38">
        <v>374.66</v>
      </c>
      <c r="D36" s="37" t="s">
        <v>91</v>
      </c>
      <c r="E36" s="38">
        <v>1</v>
      </c>
    </row>
    <row r="37" spans="1:5" s="27" customFormat="1" x14ac:dyDescent="0.25">
      <c r="A37" s="41" t="s">
        <v>92</v>
      </c>
      <c r="B37" s="41"/>
      <c r="C37" s="42">
        <f>49286/1.2</f>
        <v>41071.666666666672</v>
      </c>
      <c r="D37" s="41" t="s">
        <v>84</v>
      </c>
      <c r="E37" s="42">
        <v>1</v>
      </c>
    </row>
    <row r="38" spans="1:5" s="27" customFormat="1" x14ac:dyDescent="0.25">
      <c r="A38" s="46" t="s">
        <v>96</v>
      </c>
      <c r="B38" s="46"/>
      <c r="C38" s="47">
        <f>54085/1.2</f>
        <v>45070.833333333336</v>
      </c>
      <c r="D38" s="46" t="s">
        <v>84</v>
      </c>
      <c r="E38" s="47">
        <v>1</v>
      </c>
    </row>
    <row r="39" spans="1:5" s="27" customFormat="1" x14ac:dyDescent="0.25">
      <c r="A39" s="46" t="s">
        <v>96</v>
      </c>
      <c r="B39" s="46"/>
      <c r="C39" s="47">
        <f>52734/1.2</f>
        <v>43945</v>
      </c>
      <c r="D39" s="46" t="s">
        <v>84</v>
      </c>
      <c r="E39" s="47">
        <v>1</v>
      </c>
    </row>
    <row r="40" spans="1:5" s="27" customFormat="1" x14ac:dyDescent="0.25">
      <c r="A40" s="48" t="s">
        <v>97</v>
      </c>
      <c r="B40" s="48"/>
      <c r="C40" s="49">
        <f>9857/1.2</f>
        <v>8214.1666666666679</v>
      </c>
      <c r="D40" s="48" t="s">
        <v>44</v>
      </c>
      <c r="E40" s="49">
        <v>1</v>
      </c>
    </row>
    <row r="41" spans="1:5" s="13" customFormat="1" ht="52.5" customHeight="1" outlineLevel="2" thickBot="1" x14ac:dyDescent="0.3">
      <c r="A41" s="43" t="s">
        <v>16</v>
      </c>
      <c r="B41" s="44"/>
      <c r="C41" s="45">
        <f>SUM(C42:C51)</f>
        <v>107129.77999999998</v>
      </c>
      <c r="D41" s="44"/>
      <c r="E41" s="44"/>
    </row>
    <row r="42" spans="1:5" s="27" customFormat="1" ht="15.75" thickBot="1" x14ac:dyDescent="0.3">
      <c r="A42" s="37" t="s">
        <v>40</v>
      </c>
      <c r="B42" s="37"/>
      <c r="C42" s="38">
        <v>1701.45</v>
      </c>
      <c r="D42" s="37" t="s">
        <v>41</v>
      </c>
      <c r="E42" s="38">
        <v>3</v>
      </c>
    </row>
    <row r="43" spans="1:5" s="27" customFormat="1" ht="15.75" thickBot="1" x14ac:dyDescent="0.3">
      <c r="A43" s="37" t="s">
        <v>42</v>
      </c>
      <c r="B43" s="37"/>
      <c r="C43" s="38">
        <v>809.36</v>
      </c>
      <c r="D43" s="37" t="s">
        <v>43</v>
      </c>
      <c r="E43" s="38">
        <v>1</v>
      </c>
    </row>
    <row r="44" spans="1:5" s="27" customFormat="1" ht="15.75" thickBot="1" x14ac:dyDescent="0.3">
      <c r="A44" s="37" t="s">
        <v>74</v>
      </c>
      <c r="B44" s="37"/>
      <c r="C44" s="38">
        <v>1543.87</v>
      </c>
      <c r="D44" s="37" t="s">
        <v>75</v>
      </c>
      <c r="E44" s="38">
        <v>1</v>
      </c>
    </row>
    <row r="45" spans="1:5" s="27" customFormat="1" ht="15.75" thickBot="1" x14ac:dyDescent="0.3">
      <c r="A45" s="37" t="s">
        <v>76</v>
      </c>
      <c r="B45" s="37"/>
      <c r="C45" s="38">
        <v>381.43</v>
      </c>
      <c r="D45" s="37" t="s">
        <v>75</v>
      </c>
      <c r="E45" s="38">
        <v>1</v>
      </c>
    </row>
    <row r="46" spans="1:5" s="27" customFormat="1" ht="15.75" thickBot="1" x14ac:dyDescent="0.3">
      <c r="A46" s="37" t="s">
        <v>77</v>
      </c>
      <c r="B46" s="37"/>
      <c r="C46" s="38">
        <v>1117.43</v>
      </c>
      <c r="D46" s="37" t="s">
        <v>44</v>
      </c>
      <c r="E46" s="38">
        <v>1</v>
      </c>
    </row>
    <row r="47" spans="1:5" s="27" customFormat="1" ht="15.75" thickBot="1" x14ac:dyDescent="0.3">
      <c r="A47" s="37" t="s">
        <v>36</v>
      </c>
      <c r="B47" s="37"/>
      <c r="C47" s="38">
        <v>418.08</v>
      </c>
      <c r="D47" s="37" t="s">
        <v>34</v>
      </c>
      <c r="E47" s="38">
        <v>3</v>
      </c>
    </row>
    <row r="48" spans="1:5" s="27" customFormat="1" ht="15.75" thickBot="1" x14ac:dyDescent="0.3">
      <c r="A48" s="37" t="s">
        <v>78</v>
      </c>
      <c r="B48" s="37"/>
      <c r="C48" s="38">
        <v>98710</v>
      </c>
      <c r="D48" s="37" t="s">
        <v>79</v>
      </c>
      <c r="E48" s="38">
        <v>1</v>
      </c>
    </row>
    <row r="49" spans="1:5" s="27" customFormat="1" ht="15.75" thickBot="1" x14ac:dyDescent="0.3">
      <c r="A49" s="37" t="s">
        <v>80</v>
      </c>
      <c r="B49" s="37"/>
      <c r="C49" s="38">
        <v>546.42999999999995</v>
      </c>
      <c r="D49" s="37" t="s">
        <v>44</v>
      </c>
      <c r="E49" s="38">
        <v>1</v>
      </c>
    </row>
    <row r="50" spans="1:5" s="27" customFormat="1" ht="15.75" thickBot="1" x14ac:dyDescent="0.3">
      <c r="A50" s="37" t="s">
        <v>45</v>
      </c>
      <c r="B50" s="37"/>
      <c r="C50" s="38">
        <v>1492.34</v>
      </c>
      <c r="D50" s="37" t="s">
        <v>44</v>
      </c>
      <c r="E50" s="38">
        <v>1</v>
      </c>
    </row>
    <row r="51" spans="1:5" s="27" customFormat="1" ht="15.75" thickBot="1" x14ac:dyDescent="0.3">
      <c r="A51" s="37" t="s">
        <v>81</v>
      </c>
      <c r="B51" s="37"/>
      <c r="C51" s="38">
        <v>409.39</v>
      </c>
      <c r="D51" s="37" t="s">
        <v>82</v>
      </c>
      <c r="E51" s="38">
        <v>1</v>
      </c>
    </row>
    <row r="52" spans="1:5" s="13" customFormat="1" ht="28.5" outlineLevel="2" x14ac:dyDescent="0.25">
      <c r="A52" s="2" t="s">
        <v>17</v>
      </c>
      <c r="B52" s="17"/>
      <c r="C52" s="33">
        <v>0</v>
      </c>
      <c r="D52" s="17"/>
      <c r="E52" s="17"/>
    </row>
    <row r="53" spans="1:5" ht="28.5" x14ac:dyDescent="0.25">
      <c r="A53" s="2" t="s">
        <v>18</v>
      </c>
      <c r="B53" s="3" t="e">
        <f>SUM(#REF!)</f>
        <v>#REF!</v>
      </c>
      <c r="C53" s="32">
        <v>0</v>
      </c>
      <c r="D53" s="12"/>
      <c r="E53" s="11"/>
    </row>
    <row r="54" spans="1:5" ht="28.5" x14ac:dyDescent="0.25">
      <c r="A54" s="2" t="s">
        <v>19</v>
      </c>
      <c r="B54" s="3" t="e">
        <f>#REF!</f>
        <v>#REF!</v>
      </c>
      <c r="C54" s="32">
        <v>0</v>
      </c>
      <c r="D54" s="12"/>
      <c r="E54" s="11"/>
    </row>
    <row r="55" spans="1:5" ht="28.5" x14ac:dyDescent="0.25">
      <c r="A55" s="2" t="s">
        <v>20</v>
      </c>
      <c r="B55" s="3" t="e">
        <f>#REF!+#REF!</f>
        <v>#REF!</v>
      </c>
      <c r="C55" s="32">
        <v>0</v>
      </c>
      <c r="D55" s="12"/>
      <c r="E55" s="11"/>
    </row>
    <row r="56" spans="1:5" ht="29.25" thickBot="1" x14ac:dyDescent="0.3">
      <c r="A56" s="2" t="s">
        <v>21</v>
      </c>
      <c r="B56" s="3" t="e">
        <f>#REF!</f>
        <v>#REF!</v>
      </c>
      <c r="C56" s="32">
        <f>C57+C58</f>
        <v>5051.5200000000004</v>
      </c>
      <c r="D56" s="12"/>
      <c r="E56" s="11"/>
    </row>
    <row r="57" spans="1:5" s="27" customFormat="1" ht="15.75" thickBot="1" x14ac:dyDescent="0.3">
      <c r="A57" s="37" t="s">
        <v>66</v>
      </c>
      <c r="B57" s="37"/>
      <c r="C57" s="38">
        <v>2420.52</v>
      </c>
      <c r="D57" s="37" t="s">
        <v>30</v>
      </c>
      <c r="E57" s="38">
        <v>10524</v>
      </c>
    </row>
    <row r="58" spans="1:5" s="27" customFormat="1" ht="15.75" thickBot="1" x14ac:dyDescent="0.3">
      <c r="A58" s="37" t="s">
        <v>67</v>
      </c>
      <c r="B58" s="37"/>
      <c r="C58" s="38">
        <v>2631</v>
      </c>
      <c r="D58" s="37" t="s">
        <v>30</v>
      </c>
      <c r="E58" s="38">
        <v>10524</v>
      </c>
    </row>
    <row r="59" spans="1:5" ht="29.25" thickBot="1" x14ac:dyDescent="0.3">
      <c r="A59" s="2" t="s">
        <v>22</v>
      </c>
      <c r="B59" s="3" t="e">
        <f>#REF!+#REF!</f>
        <v>#REF!</v>
      </c>
      <c r="C59" s="32">
        <f>SUM(C60:C61)</f>
        <v>19574.64</v>
      </c>
      <c r="D59" s="12"/>
      <c r="E59" s="11"/>
    </row>
    <row r="60" spans="1:5" s="27" customFormat="1" ht="15.75" thickBot="1" x14ac:dyDescent="0.3">
      <c r="A60" s="37" t="s">
        <v>68</v>
      </c>
      <c r="B60" s="37"/>
      <c r="C60" s="38">
        <v>9471.6</v>
      </c>
      <c r="D60" s="37" t="s">
        <v>34</v>
      </c>
      <c r="E60" s="38">
        <v>10524</v>
      </c>
    </row>
    <row r="61" spans="1:5" s="27" customFormat="1" ht="15.75" thickBot="1" x14ac:dyDescent="0.3">
      <c r="A61" s="37" t="s">
        <v>69</v>
      </c>
      <c r="B61" s="37"/>
      <c r="C61" s="38">
        <v>10103.040000000001</v>
      </c>
      <c r="D61" s="37" t="s">
        <v>30</v>
      </c>
      <c r="E61" s="38">
        <v>10524</v>
      </c>
    </row>
    <row r="62" spans="1:5" ht="42.75" x14ac:dyDescent="0.25">
      <c r="A62" s="2" t="s">
        <v>23</v>
      </c>
      <c r="B62" s="3" t="e">
        <f>#REF!</f>
        <v>#REF!</v>
      </c>
      <c r="C62" s="32">
        <v>0</v>
      </c>
      <c r="D62" s="12"/>
      <c r="E62" s="11"/>
    </row>
    <row r="63" spans="1:5" ht="57.75" thickBot="1" x14ac:dyDescent="0.3">
      <c r="A63" s="2" t="s">
        <v>24</v>
      </c>
      <c r="B63" s="3" t="e">
        <f>SUM(#REF!)</f>
        <v>#REF!</v>
      </c>
      <c r="C63" s="32">
        <f>SUM(C64:C67)</f>
        <v>50792.83</v>
      </c>
      <c r="D63" s="12"/>
      <c r="E63" s="11"/>
    </row>
    <row r="64" spans="1:5" s="27" customFormat="1" ht="15.75" thickBot="1" x14ac:dyDescent="0.3">
      <c r="A64" s="37" t="s">
        <v>70</v>
      </c>
      <c r="B64" s="37"/>
      <c r="C64" s="38">
        <v>178.91</v>
      </c>
      <c r="D64" s="37" t="s">
        <v>30</v>
      </c>
      <c r="E64" s="38">
        <v>10524</v>
      </c>
    </row>
    <row r="65" spans="1:6" s="27" customFormat="1" ht="15.75" thickBot="1" x14ac:dyDescent="0.3">
      <c r="A65" s="37" t="s">
        <v>71</v>
      </c>
      <c r="B65" s="37"/>
      <c r="C65" s="38">
        <v>178.91</v>
      </c>
      <c r="D65" s="37" t="s">
        <v>30</v>
      </c>
      <c r="E65" s="38">
        <v>10524</v>
      </c>
    </row>
    <row r="66" spans="1:6" s="27" customFormat="1" ht="15.75" thickBot="1" x14ac:dyDescent="0.3">
      <c r="A66" s="37" t="s">
        <v>72</v>
      </c>
      <c r="B66" s="37"/>
      <c r="C66" s="38">
        <v>25229.05</v>
      </c>
      <c r="D66" s="37" t="s">
        <v>30</v>
      </c>
      <c r="E66" s="38">
        <v>10297.57</v>
      </c>
    </row>
    <row r="67" spans="1:6" s="27" customFormat="1" ht="15.75" thickBot="1" x14ac:dyDescent="0.3">
      <c r="A67" s="37" t="s">
        <v>73</v>
      </c>
      <c r="B67" s="37"/>
      <c r="C67" s="38">
        <v>25205.96</v>
      </c>
      <c r="D67" s="37" t="s">
        <v>30</v>
      </c>
      <c r="E67" s="38">
        <v>9165.7999999999993</v>
      </c>
    </row>
    <row r="68" spans="1:6" x14ac:dyDescent="0.25">
      <c r="A68" s="2" t="s">
        <v>25</v>
      </c>
      <c r="B68" s="3">
        <f>B69</f>
        <v>1525.4237288135594</v>
      </c>
      <c r="C68" s="32">
        <f>C69+C70</f>
        <v>10950.07</v>
      </c>
      <c r="D68" s="12"/>
      <c r="E68" s="11"/>
    </row>
    <row r="69" spans="1:6" ht="45" x14ac:dyDescent="0.25">
      <c r="A69" s="15" t="s">
        <v>6</v>
      </c>
      <c r="B69" s="14">
        <f>C69/1.18</f>
        <v>1525.4237288135594</v>
      </c>
      <c r="C69" s="34">
        <f>E69*12*5</f>
        <v>1800</v>
      </c>
      <c r="D69" s="15" t="s">
        <v>4</v>
      </c>
      <c r="E69" s="15">
        <v>30</v>
      </c>
    </row>
    <row r="70" spans="1:6" x14ac:dyDescent="0.25">
      <c r="A70" s="13" t="s">
        <v>35</v>
      </c>
      <c r="B70" s="14"/>
      <c r="C70" s="34">
        <v>9150.07</v>
      </c>
      <c r="D70" s="36" t="s">
        <v>26</v>
      </c>
      <c r="E70" s="15"/>
    </row>
    <row r="71" spans="1:6" x14ac:dyDescent="0.25">
      <c r="A71" s="26" t="s">
        <v>51</v>
      </c>
      <c r="B71" s="18" t="e">
        <f>B14+B17+B20+#REF!+#REF!+#REF!+B53+B54+B55+B56+B59+B62+B63+B68</f>
        <v>#REF!</v>
      </c>
      <c r="C71" s="35">
        <f>C14+C17+C20+C22+C29+C41+C55+C56+C59+C62+C985+C63+C53+C52</f>
        <v>527573.78666666662</v>
      </c>
      <c r="D71" s="19" t="s">
        <v>26</v>
      </c>
      <c r="E71" s="11"/>
      <c r="F71" s="1" t="b">
        <f>C71=[1]Лист1!$D$42</f>
        <v>0</v>
      </c>
    </row>
    <row r="72" spans="1:6" x14ac:dyDescent="0.25">
      <c r="A72" s="26" t="s">
        <v>52</v>
      </c>
      <c r="B72" s="20"/>
      <c r="C72" s="32">
        <f>C71*1.2+C68</f>
        <v>644038.61399999983</v>
      </c>
      <c r="D72" s="19" t="s">
        <v>26</v>
      </c>
      <c r="E72" s="11"/>
    </row>
    <row r="73" spans="1:6" x14ac:dyDescent="0.25">
      <c r="A73" s="26" t="s">
        <v>53</v>
      </c>
      <c r="B73" s="20"/>
      <c r="C73" s="32">
        <f>C5+C8-C72</f>
        <v>-17942.56399999978</v>
      </c>
      <c r="D73" s="19" t="s">
        <v>26</v>
      </c>
      <c r="E73" s="11"/>
    </row>
    <row r="74" spans="1:6" ht="28.5" x14ac:dyDescent="0.25">
      <c r="A74" s="26" t="s">
        <v>54</v>
      </c>
      <c r="B74" s="3"/>
      <c r="C74" s="32">
        <f>C73+C7</f>
        <v>-18476.903999999748</v>
      </c>
      <c r="D74" s="19" t="s">
        <v>26</v>
      </c>
      <c r="E74" s="11"/>
    </row>
  </sheetData>
  <mergeCells count="6">
    <mergeCell ref="A1:E1"/>
    <mergeCell ref="A13:E13"/>
    <mergeCell ref="C2:E2"/>
    <mergeCell ref="A4:E4"/>
    <mergeCell ref="A10:B10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workbookViewId="0">
      <selection activeCell="A34" sqref="A34:XFD34"/>
    </sheetView>
  </sheetViews>
  <sheetFormatPr defaultRowHeight="15" x14ac:dyDescent="0.25"/>
  <cols>
    <col min="1" max="1" width="70.5703125" style="27" customWidth="1"/>
    <col min="2" max="2" width="70.5703125" style="27" hidden="1" customWidth="1"/>
    <col min="3" max="3" width="12.5703125" style="27" customWidth="1"/>
    <col min="4" max="4" width="20.5703125" style="27" customWidth="1"/>
    <col min="5" max="5" width="12.5703125" style="27" customWidth="1"/>
    <col min="6" max="16384" width="9.140625" style="27"/>
  </cols>
  <sheetData>
    <row r="2" spans="1:5" x14ac:dyDescent="0.25">
      <c r="A2" s="27" t="s">
        <v>93</v>
      </c>
    </row>
    <row r="3" spans="1:5" x14ac:dyDescent="0.25">
      <c r="A3" s="27" t="s">
        <v>94</v>
      </c>
    </row>
    <row r="4" spans="1:5" ht="15.75" thickBot="1" x14ac:dyDescent="0.3"/>
    <row r="5" spans="1:5" ht="15.75" thickBot="1" x14ac:dyDescent="0.3">
      <c r="A5" s="28" t="s">
        <v>39</v>
      </c>
      <c r="B5" s="28"/>
      <c r="C5" s="28" t="s">
        <v>95</v>
      </c>
      <c r="D5" s="28" t="s">
        <v>38</v>
      </c>
      <c r="E5" s="28" t="s">
        <v>37</v>
      </c>
    </row>
    <row r="6" spans="1:5" ht="15.75" thickBot="1" x14ac:dyDescent="0.3">
      <c r="A6" s="37" t="s">
        <v>59</v>
      </c>
      <c r="B6" s="37"/>
      <c r="C6" s="39">
        <v>4462.2299999999996</v>
      </c>
      <c r="D6" s="37" t="s">
        <v>29</v>
      </c>
      <c r="E6" s="39">
        <v>69</v>
      </c>
    </row>
    <row r="7" spans="1:5" ht="15.75" thickBot="1" x14ac:dyDescent="0.3">
      <c r="A7" s="37" t="s">
        <v>40</v>
      </c>
      <c r="B7" s="37"/>
      <c r="C7" s="39">
        <v>1701.45</v>
      </c>
      <c r="D7" s="37" t="s">
        <v>41</v>
      </c>
      <c r="E7" s="39">
        <v>3</v>
      </c>
    </row>
    <row r="8" spans="1:5" ht="15.75" thickBot="1" x14ac:dyDescent="0.3">
      <c r="A8" s="37" t="s">
        <v>60</v>
      </c>
      <c r="B8" s="37"/>
      <c r="C8" s="39">
        <v>1052.4000000000001</v>
      </c>
      <c r="D8" s="37" t="s">
        <v>30</v>
      </c>
      <c r="E8" s="39">
        <v>10524</v>
      </c>
    </row>
    <row r="9" spans="1:5" ht="15.75" thickBot="1" x14ac:dyDescent="0.3">
      <c r="A9" s="37" t="s">
        <v>61</v>
      </c>
      <c r="B9" s="37"/>
      <c r="C9" s="39">
        <v>947.16</v>
      </c>
      <c r="D9" s="37" t="s">
        <v>30</v>
      </c>
      <c r="E9" s="39">
        <v>10524</v>
      </c>
    </row>
    <row r="10" spans="1:5" ht="15.75" thickBot="1" x14ac:dyDescent="0.3">
      <c r="A10" s="37" t="s">
        <v>42</v>
      </c>
      <c r="B10" s="37"/>
      <c r="C10" s="39">
        <v>809.36</v>
      </c>
      <c r="D10" s="37" t="s">
        <v>43</v>
      </c>
      <c r="E10" s="39">
        <v>1</v>
      </c>
    </row>
    <row r="11" spans="1:5" ht="15.75" thickBot="1" x14ac:dyDescent="0.3">
      <c r="A11" s="37" t="s">
        <v>83</v>
      </c>
      <c r="B11" s="37"/>
      <c r="C11" s="39">
        <v>6895.83</v>
      </c>
      <c r="D11" s="37" t="s">
        <v>84</v>
      </c>
      <c r="E11" s="39">
        <v>1</v>
      </c>
    </row>
    <row r="12" spans="1:5" ht="15.75" thickBot="1" x14ac:dyDescent="0.3">
      <c r="A12" s="37" t="s">
        <v>74</v>
      </c>
      <c r="B12" s="37"/>
      <c r="C12" s="39">
        <v>1543.87</v>
      </c>
      <c r="D12" s="37" t="s">
        <v>75</v>
      </c>
      <c r="E12" s="39">
        <v>1</v>
      </c>
    </row>
    <row r="13" spans="1:5" ht="15.75" thickBot="1" x14ac:dyDescent="0.3">
      <c r="A13" s="37" t="s">
        <v>70</v>
      </c>
      <c r="B13" s="37"/>
      <c r="C13" s="39">
        <v>178.91</v>
      </c>
      <c r="D13" s="37" t="s">
        <v>30</v>
      </c>
      <c r="E13" s="39">
        <v>10524</v>
      </c>
    </row>
    <row r="14" spans="1:5" ht="15.75" thickBot="1" x14ac:dyDescent="0.3">
      <c r="A14" s="37" t="s">
        <v>71</v>
      </c>
      <c r="B14" s="37"/>
      <c r="C14" s="39">
        <v>178.91</v>
      </c>
      <c r="D14" s="37" t="s">
        <v>30</v>
      </c>
      <c r="E14" s="39">
        <v>10524</v>
      </c>
    </row>
    <row r="15" spans="1:5" ht="15.75" thickBot="1" x14ac:dyDescent="0.3">
      <c r="A15" s="37" t="s">
        <v>76</v>
      </c>
      <c r="B15" s="37"/>
      <c r="C15" s="39">
        <v>381.43</v>
      </c>
      <c r="D15" s="37" t="s">
        <v>75</v>
      </c>
      <c r="E15" s="39">
        <v>1</v>
      </c>
    </row>
    <row r="16" spans="1:5" ht="15.75" thickBot="1" x14ac:dyDescent="0.3">
      <c r="A16" s="37" t="s">
        <v>77</v>
      </c>
      <c r="B16" s="37"/>
      <c r="C16" s="39">
        <v>1117.43</v>
      </c>
      <c r="D16" s="37" t="s">
        <v>44</v>
      </c>
      <c r="E16" s="39">
        <v>1</v>
      </c>
    </row>
    <row r="17" spans="1:5" ht="15.75" thickBot="1" x14ac:dyDescent="0.3">
      <c r="A17" s="37" t="s">
        <v>36</v>
      </c>
      <c r="B17" s="37"/>
      <c r="C17" s="39">
        <v>418.08</v>
      </c>
      <c r="D17" s="37" t="s">
        <v>34</v>
      </c>
      <c r="E17" s="39">
        <v>3</v>
      </c>
    </row>
    <row r="18" spans="1:5" ht="15.75" thickBot="1" x14ac:dyDescent="0.3">
      <c r="A18" s="37" t="s">
        <v>85</v>
      </c>
      <c r="B18" s="37"/>
      <c r="C18" s="39">
        <v>30996.66</v>
      </c>
      <c r="D18" s="37" t="s">
        <v>84</v>
      </c>
      <c r="E18" s="39">
        <v>1</v>
      </c>
    </row>
    <row r="19" spans="1:5" ht="15.75" thickBot="1" x14ac:dyDescent="0.3">
      <c r="A19" s="37" t="s">
        <v>78</v>
      </c>
      <c r="B19" s="37"/>
      <c r="C19" s="39">
        <v>98710</v>
      </c>
      <c r="D19" s="37" t="s">
        <v>79</v>
      </c>
      <c r="E19" s="39">
        <v>1</v>
      </c>
    </row>
    <row r="20" spans="1:5" ht="15.75" thickBot="1" x14ac:dyDescent="0.3">
      <c r="A20" s="37" t="s">
        <v>80</v>
      </c>
      <c r="B20" s="37"/>
      <c r="C20" s="39">
        <v>546.42999999999995</v>
      </c>
      <c r="D20" s="37" t="s">
        <v>44</v>
      </c>
      <c r="E20" s="39">
        <v>1</v>
      </c>
    </row>
    <row r="21" spans="1:5" ht="15.75" thickBot="1" x14ac:dyDescent="0.3">
      <c r="A21" s="37" t="s">
        <v>86</v>
      </c>
      <c r="B21" s="37"/>
      <c r="C21" s="39">
        <v>214.17</v>
      </c>
      <c r="D21" s="37" t="s">
        <v>44</v>
      </c>
      <c r="E21" s="39">
        <v>1</v>
      </c>
    </row>
    <row r="22" spans="1:5" ht="15.75" thickBot="1" x14ac:dyDescent="0.3">
      <c r="A22" s="37" t="s">
        <v>87</v>
      </c>
      <c r="B22" s="37"/>
      <c r="C22" s="39">
        <v>697.82</v>
      </c>
      <c r="D22" s="37" t="s">
        <v>44</v>
      </c>
      <c r="E22" s="39">
        <v>1</v>
      </c>
    </row>
    <row r="23" spans="1:5" ht="15.75" thickBot="1" x14ac:dyDescent="0.3">
      <c r="A23" s="37" t="s">
        <v>88</v>
      </c>
      <c r="B23" s="37"/>
      <c r="C23" s="39">
        <v>4821.4799999999996</v>
      </c>
      <c r="D23" s="37" t="s">
        <v>44</v>
      </c>
      <c r="E23" s="39">
        <v>1</v>
      </c>
    </row>
    <row r="24" spans="1:5" ht="15.75" thickBot="1" x14ac:dyDescent="0.3">
      <c r="A24" s="37" t="s">
        <v>68</v>
      </c>
      <c r="B24" s="37"/>
      <c r="C24" s="39">
        <v>9471.6</v>
      </c>
      <c r="D24" s="37" t="s">
        <v>34</v>
      </c>
      <c r="E24" s="39">
        <v>10524</v>
      </c>
    </row>
    <row r="25" spans="1:5" ht="15.75" thickBot="1" x14ac:dyDescent="0.3">
      <c r="A25" s="37" t="s">
        <v>69</v>
      </c>
      <c r="B25" s="37"/>
      <c r="C25" s="39">
        <v>10103.040000000001</v>
      </c>
      <c r="D25" s="37" t="s">
        <v>30</v>
      </c>
      <c r="E25" s="39">
        <v>10524</v>
      </c>
    </row>
    <row r="26" spans="1:5" ht="15.75" thickBot="1" x14ac:dyDescent="0.3">
      <c r="A26" s="37" t="s">
        <v>66</v>
      </c>
      <c r="B26" s="37"/>
      <c r="C26" s="39">
        <v>2420.52</v>
      </c>
      <c r="D26" s="37" t="s">
        <v>30</v>
      </c>
      <c r="E26" s="39">
        <v>10524</v>
      </c>
    </row>
    <row r="27" spans="1:5" ht="15.75" thickBot="1" x14ac:dyDescent="0.3">
      <c r="A27" s="37" t="s">
        <v>67</v>
      </c>
      <c r="B27" s="37"/>
      <c r="C27" s="39">
        <v>2631</v>
      </c>
      <c r="D27" s="37" t="s">
        <v>30</v>
      </c>
      <c r="E27" s="39">
        <v>10524</v>
      </c>
    </row>
    <row r="28" spans="1:5" ht="15.75" thickBot="1" x14ac:dyDescent="0.3">
      <c r="A28" s="37" t="s">
        <v>57</v>
      </c>
      <c r="B28" s="37"/>
      <c r="C28" s="39">
        <v>17469.669999999998</v>
      </c>
      <c r="D28" s="37" t="s">
        <v>30</v>
      </c>
      <c r="E28" s="39">
        <v>10523.9</v>
      </c>
    </row>
    <row r="29" spans="1:5" ht="15.75" thickBot="1" x14ac:dyDescent="0.3">
      <c r="A29" s="37" t="s">
        <v>58</v>
      </c>
      <c r="B29" s="37"/>
      <c r="C29" s="39">
        <v>19995.03</v>
      </c>
      <c r="D29" s="37" t="s">
        <v>30</v>
      </c>
      <c r="E29" s="39">
        <v>10523.7</v>
      </c>
    </row>
    <row r="30" spans="1:5" ht="15.75" thickBot="1" x14ac:dyDescent="0.3">
      <c r="A30" s="37" t="s">
        <v>72</v>
      </c>
      <c r="B30" s="37"/>
      <c r="C30" s="39">
        <v>25229.05</v>
      </c>
      <c r="D30" s="37" t="s">
        <v>30</v>
      </c>
      <c r="E30" s="39">
        <v>10297.57</v>
      </c>
    </row>
    <row r="31" spans="1:5" ht="15.75" thickBot="1" x14ac:dyDescent="0.3">
      <c r="A31" s="37" t="s">
        <v>73</v>
      </c>
      <c r="B31" s="37"/>
      <c r="C31" s="39">
        <v>25205.96</v>
      </c>
      <c r="D31" s="37" t="s">
        <v>30</v>
      </c>
      <c r="E31" s="39">
        <v>9165.7999999999993</v>
      </c>
    </row>
    <row r="32" spans="1:5" ht="15.75" thickBot="1" x14ac:dyDescent="0.3">
      <c r="A32" s="37" t="s">
        <v>55</v>
      </c>
      <c r="B32" s="37"/>
      <c r="C32" s="39">
        <v>41569.800000000003</v>
      </c>
      <c r="D32" s="37" t="s">
        <v>34</v>
      </c>
      <c r="E32" s="39">
        <v>10524</v>
      </c>
    </row>
    <row r="33" spans="1:5" ht="15.75" thickBot="1" x14ac:dyDescent="0.3">
      <c r="A33" s="37" t="s">
        <v>56</v>
      </c>
      <c r="B33" s="37"/>
      <c r="C33" s="39">
        <v>43358.879999999997</v>
      </c>
      <c r="D33" s="37" t="s">
        <v>30</v>
      </c>
      <c r="E33" s="39">
        <v>10524</v>
      </c>
    </row>
    <row r="34" spans="1:5" ht="15.75" thickBot="1" x14ac:dyDescent="0.3">
      <c r="A34" s="37" t="s">
        <v>92</v>
      </c>
      <c r="B34" s="37"/>
      <c r="C34" s="39">
        <v>41532</v>
      </c>
      <c r="D34" s="37" t="s">
        <v>84</v>
      </c>
      <c r="E34" s="39">
        <v>1</v>
      </c>
    </row>
    <row r="35" spans="1:5" ht="15.75" thickBot="1" x14ac:dyDescent="0.3">
      <c r="A35" s="37" t="s">
        <v>62</v>
      </c>
      <c r="B35" s="37"/>
      <c r="C35" s="39">
        <v>947.16</v>
      </c>
      <c r="D35" s="37" t="s">
        <v>30</v>
      </c>
      <c r="E35" s="39">
        <v>10524</v>
      </c>
    </row>
    <row r="36" spans="1:5" ht="15.75" thickBot="1" x14ac:dyDescent="0.3">
      <c r="A36" s="37" t="s">
        <v>63</v>
      </c>
      <c r="B36" s="37"/>
      <c r="C36" s="39">
        <v>947.16</v>
      </c>
      <c r="D36" s="37" t="s">
        <v>30</v>
      </c>
      <c r="E36" s="39">
        <v>10524</v>
      </c>
    </row>
    <row r="37" spans="1:5" ht="15.75" thickBot="1" x14ac:dyDescent="0.3">
      <c r="A37" s="37" t="s">
        <v>89</v>
      </c>
      <c r="B37" s="37"/>
      <c r="C37" s="39">
        <v>23975</v>
      </c>
      <c r="D37" s="37" t="s">
        <v>75</v>
      </c>
      <c r="E37" s="39">
        <v>1</v>
      </c>
    </row>
    <row r="38" spans="1:5" ht="15.75" thickBot="1" x14ac:dyDescent="0.3">
      <c r="A38" s="37" t="s">
        <v>45</v>
      </c>
      <c r="B38" s="37"/>
      <c r="C38" s="39">
        <v>1492.34</v>
      </c>
      <c r="D38" s="37" t="s">
        <v>44</v>
      </c>
      <c r="E38" s="39">
        <v>1</v>
      </c>
    </row>
    <row r="39" spans="1:5" ht="15.75" thickBot="1" x14ac:dyDescent="0.3">
      <c r="A39" s="37" t="s">
        <v>64</v>
      </c>
      <c r="B39" s="37"/>
      <c r="C39" s="39">
        <v>3999.12</v>
      </c>
      <c r="D39" s="37" t="s">
        <v>30</v>
      </c>
      <c r="E39" s="39">
        <v>10524</v>
      </c>
    </row>
    <row r="40" spans="1:5" ht="15.75" thickBot="1" x14ac:dyDescent="0.3">
      <c r="A40" s="37" t="s">
        <v>65</v>
      </c>
      <c r="B40" s="37"/>
      <c r="C40" s="39">
        <v>3999.12</v>
      </c>
      <c r="D40" s="37" t="s">
        <v>30</v>
      </c>
      <c r="E40" s="39">
        <v>10524</v>
      </c>
    </row>
    <row r="41" spans="1:5" ht="15.75" thickBot="1" x14ac:dyDescent="0.3">
      <c r="A41" s="37" t="s">
        <v>90</v>
      </c>
      <c r="B41" s="37"/>
      <c r="C41" s="39">
        <v>374.66</v>
      </c>
      <c r="D41" s="37" t="s">
        <v>91</v>
      </c>
      <c r="E41" s="39">
        <v>1</v>
      </c>
    </row>
    <row r="42" spans="1:5" ht="15.75" thickBot="1" x14ac:dyDescent="0.3">
      <c r="A42" s="37" t="s">
        <v>81</v>
      </c>
      <c r="B42" s="37"/>
      <c r="C42" s="39">
        <v>409.39</v>
      </c>
      <c r="D42" s="37" t="s">
        <v>82</v>
      </c>
      <c r="E42" s="39">
        <v>1</v>
      </c>
    </row>
    <row r="43" spans="1:5" ht="15.75" thickBot="1" x14ac:dyDescent="0.3">
      <c r="A43" s="37"/>
      <c r="B43" s="37"/>
      <c r="C43" s="40">
        <f>SUM(C6:C42)</f>
        <v>430804.11999999994</v>
      </c>
      <c r="D43" s="37"/>
      <c r="E43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2019-01-30T01:29:33Z</cp:lastPrinted>
  <dcterms:created xsi:type="dcterms:W3CDTF">2016-03-18T02:51:51Z</dcterms:created>
  <dcterms:modified xsi:type="dcterms:W3CDTF">2021-03-04T23:18:02Z</dcterms:modified>
</cp:coreProperties>
</file>