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Лист1!$A$1:$E$98</definedName>
  </definedNames>
  <calcPr calcId="145621" calcMode="manual"/>
</workbook>
</file>

<file path=xl/calcChain.xml><?xml version="1.0" encoding="utf-8"?>
<calcChain xmlns="http://schemas.openxmlformats.org/spreadsheetml/2006/main">
  <c r="C10" i="1" l="1"/>
  <c r="C80" i="1" l="1"/>
  <c r="C82" i="1"/>
  <c r="C74" i="1"/>
  <c r="C18" i="1" l="1"/>
  <c r="C40" i="1"/>
  <c r="B72" i="1"/>
  <c r="B73" i="1"/>
  <c r="B74" i="1"/>
  <c r="B76" i="1"/>
  <c r="B77" i="1"/>
  <c r="C77" i="1"/>
  <c r="B80" i="1"/>
  <c r="B82" i="1"/>
  <c r="C27" i="1" l="1"/>
  <c r="C7" i="1" l="1"/>
  <c r="B25" i="3"/>
  <c r="B24" i="3"/>
  <c r="B23" i="3"/>
  <c r="B22" i="3"/>
  <c r="B21" i="3"/>
  <c r="K4" i="3"/>
  <c r="K5" i="3"/>
  <c r="L5" i="3" s="1"/>
  <c r="I6" i="3"/>
  <c r="J6" i="3" s="1"/>
  <c r="M8" i="3"/>
  <c r="L4" i="3"/>
  <c r="B16" i="3"/>
  <c r="C16" i="3" s="1"/>
  <c r="B14" i="3"/>
  <c r="I5" i="3" s="1"/>
  <c r="J5" i="3" s="1"/>
  <c r="B13" i="3"/>
  <c r="B12" i="3"/>
  <c r="C12" i="3" s="1"/>
  <c r="E25" i="3"/>
  <c r="C25" i="3"/>
  <c r="E24" i="3"/>
  <c r="C24" i="3"/>
  <c r="E23" i="3"/>
  <c r="C23" i="3"/>
  <c r="E22" i="3"/>
  <c r="C22" i="3"/>
  <c r="E21" i="3"/>
  <c r="E26" i="3" s="1"/>
  <c r="C21" i="3"/>
  <c r="C26" i="3" s="1"/>
  <c r="E16" i="3"/>
  <c r="E15" i="3"/>
  <c r="C15" i="3"/>
  <c r="E14" i="3"/>
  <c r="E13" i="3"/>
  <c r="C13" i="3"/>
  <c r="E12" i="3"/>
  <c r="E17" i="3" s="1"/>
  <c r="F8" i="3"/>
  <c r="E4" i="3"/>
  <c r="E5" i="3"/>
  <c r="C5" i="3"/>
  <c r="C6" i="3"/>
  <c r="C7" i="3"/>
  <c r="D3" i="3"/>
  <c r="E3" i="3" s="1"/>
  <c r="B4" i="3"/>
  <c r="C4" i="3" s="1"/>
  <c r="D6" i="3"/>
  <c r="E6" i="3" s="1"/>
  <c r="D7" i="3"/>
  <c r="K7" i="3" s="1"/>
  <c r="L7" i="3" s="1"/>
  <c r="B3" i="3"/>
  <c r="C20" i="1"/>
  <c r="C15" i="1"/>
  <c r="C12" i="1"/>
  <c r="C9" i="1"/>
  <c r="I3" i="3" l="1"/>
  <c r="J3" i="3" s="1"/>
  <c r="C14" i="3"/>
  <c r="C17" i="3" s="1"/>
  <c r="C95" i="1"/>
  <c r="F95" i="1" s="1"/>
  <c r="C3" i="3"/>
  <c r="C8" i="3" s="1"/>
  <c r="E7" i="3"/>
  <c r="E8" i="3" s="1"/>
  <c r="K3" i="3"/>
  <c r="L3" i="3" s="1"/>
  <c r="K6" i="3"/>
  <c r="L6" i="3" s="1"/>
  <c r="I4" i="3"/>
  <c r="J4" i="3" s="1"/>
  <c r="I7" i="3"/>
  <c r="J7" i="3" s="1"/>
  <c r="J8" i="3" s="1"/>
  <c r="L8" i="3" l="1"/>
  <c r="C93" i="1"/>
  <c r="C92" i="1" s="1"/>
  <c r="C96" i="1" s="1"/>
  <c r="C8" i="1" l="1"/>
  <c r="C97" i="1" s="1"/>
  <c r="C98" i="1" l="1"/>
  <c r="B93" i="1" l="1"/>
  <c r="B92" i="1" s="1"/>
  <c r="B18" i="1"/>
  <c r="B15" i="1"/>
  <c r="B12" i="1"/>
  <c r="B95" i="1" l="1"/>
</calcChain>
</file>

<file path=xl/sharedStrings.xml><?xml version="1.0" encoding="utf-8"?>
<sst xmlns="http://schemas.openxmlformats.org/spreadsheetml/2006/main" count="335" uniqueCount="176">
  <si>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</si>
  <si>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</si>
  <si>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</si>
  <si>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</si>
  <si>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</si>
  <si>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</si>
  <si>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</si>
  <si>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</si>
  <si>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</si>
  <si>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</si>
  <si>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</si>
  <si>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</si>
  <si>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</si>
  <si>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</si>
  <si>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</si>
  <si>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</si>
  <si>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</si>
  <si>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</si>
  <si>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</si>
  <si>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</si>
  <si>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</si>
  <si>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</si>
  <si>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</si>
  <si>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</si>
  <si>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</si>
  <si>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</si>
  <si>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</si>
  <si>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</si>
  <si>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</si>
  <si>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</si>
  <si>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</si>
  <si>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</si>
  <si>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1 стояк</t>
  </si>
  <si>
    <t>1м</t>
  </si>
  <si>
    <t>осмотр подвала</t>
  </si>
  <si>
    <t>раз</t>
  </si>
  <si>
    <t>руб.</t>
  </si>
  <si>
    <t xml:space="preserve">Годовая фактическая стоимость работ (услуг) </t>
  </si>
  <si>
    <t>Смена труб ГВС д.32</t>
  </si>
  <si>
    <t>Прочистка вентиляции</t>
  </si>
  <si>
    <t>Адрес: 1 мкр., д. 23</t>
  </si>
  <si>
    <t>1 мкр. 36</t>
  </si>
  <si>
    <t>1 мкр. 14</t>
  </si>
  <si>
    <t>1 мкр.18</t>
  </si>
  <si>
    <t>1 мкр. 27</t>
  </si>
  <si>
    <t>1 мкр. 23</t>
  </si>
  <si>
    <t>№ дома</t>
  </si>
  <si>
    <t>Стоимость, руб.</t>
  </si>
  <si>
    <t>Итого</t>
  </si>
  <si>
    <t>Задолженность дома перед ООО "Лидер"</t>
  </si>
  <si>
    <t>Ремонт крыши,м2</t>
  </si>
  <si>
    <t>ремонт меж. Швов, м.пог.</t>
  </si>
  <si>
    <t>2018 год</t>
  </si>
  <si>
    <t>Анализ за 2016-2018 гг.</t>
  </si>
  <si>
    <t>сброс воздуха со стояков отопления</t>
  </si>
  <si>
    <t>Устранение свищей хомутами</t>
  </si>
  <si>
    <t>Рассада цветов</t>
  </si>
  <si>
    <t>Дератизация</t>
  </si>
  <si>
    <t>Кол-во</t>
  </si>
  <si>
    <t>Ед.изм</t>
  </si>
  <si>
    <t>Наименование работ</t>
  </si>
  <si>
    <t xml:space="preserve">По адресу 1-й мкр д.23                                                 </t>
  </si>
  <si>
    <t>Старший по дому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</si>
  <si>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</si>
  <si>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</si>
  <si>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</si>
  <si>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</si>
  <si>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</si>
  <si>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</si>
  <si>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Заделка выбоин в цементных полах</t>
  </si>
  <si>
    <t>Закрытие проемов под крыльцами пожарных выходов</t>
  </si>
  <si>
    <t>шт.</t>
  </si>
  <si>
    <t>Замена электрической лампы накаливания</t>
  </si>
  <si>
    <t>Замена электропатрона с материалами при открытой арматуре</t>
  </si>
  <si>
    <t>Изготовление регистра отопления 2-х секционного д.100</t>
  </si>
  <si>
    <t>Краска</t>
  </si>
  <si>
    <t>кг</t>
  </si>
  <si>
    <t>Организация мест накоп.ртуть сод-х ламп 3,4 кв. 2019г. К=0,6;0,8;0,85;</t>
  </si>
  <si>
    <t>Очистка канализационной сети</t>
  </si>
  <si>
    <t/>
  </si>
  <si>
    <t>Очистка кровли домов от снега и сосулек</t>
  </si>
  <si>
    <t>Прочистка вент канала</t>
  </si>
  <si>
    <t>Прочистка труб ХВС</t>
  </si>
  <si>
    <t>Ремонт дверных полотен</t>
  </si>
  <si>
    <t>Ремонт кровли материалом бикрост</t>
  </si>
  <si>
    <t>Смена вентиля до 20 мм</t>
  </si>
  <si>
    <t>Смена труб ГВС и ХВС д.32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</si>
  <si>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</si>
  <si>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</si>
  <si>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</si>
  <si>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</si>
  <si>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</si>
  <si>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</si>
  <si>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</si>
  <si>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</si>
  <si>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</si>
  <si>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регистра отопления (без ст-ти регистра)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</si>
  <si>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</si>
  <si>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</si>
  <si>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</si>
  <si>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</si>
  <si>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прочистка вентиляционных каналов</t>
  </si>
  <si>
    <t>смена труб ГВС и ХВС  д.20 ПП</t>
  </si>
  <si>
    <t>смена труб ГВС и ХВС д.32 ПП</t>
  </si>
  <si>
    <t>смена труб канализации д.100 мм.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</si>
  <si>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</si>
  <si>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</si>
  <si>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</si>
  <si>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</si>
  <si>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</si>
  <si>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</si>
  <si>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</si>
  <si>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</si>
  <si>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</si>
  <si>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</si>
  <si>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</si>
  <si>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</si>
  <si>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</si>
  <si>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</si>
  <si>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</si>
  <si>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</si>
  <si>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Планировка и засыпка ям дворовой территории</t>
  </si>
  <si>
    <t>Ремонт детской площадки</t>
  </si>
  <si>
    <t>площадка</t>
  </si>
  <si>
    <t>Ремонт скамейки</t>
  </si>
  <si>
    <t>Уборка придомовой территории 1,2 кв. 2020 г. К=0,8</t>
  </si>
  <si>
    <t>Уборка придомовой территории 3,4 кв. 2020 г. К=0,6;0,8</t>
  </si>
  <si>
    <t>Установка металлической качели</t>
  </si>
  <si>
    <t>изготовление и установка деревянного забора</t>
  </si>
  <si>
    <t>Замена сборок д.20 с устр-м сбросника на водогаз-х трубах с прим.свар.</t>
  </si>
  <si>
    <t>Замена стояка ХВС</t>
  </si>
  <si>
    <t>1 пм</t>
  </si>
  <si>
    <t>Замена части стояка ГВС</t>
  </si>
  <si>
    <t>Замена части стояка отопления</t>
  </si>
  <si>
    <t>Осмотр подвала</t>
  </si>
  <si>
    <t>1 дом</t>
  </si>
  <si>
    <t>Осмотр сантех. оборудования</t>
  </si>
  <si>
    <t>Осмотр электросчетчика</t>
  </si>
  <si>
    <t>Отключение отопления</t>
  </si>
  <si>
    <t>Очистка подвала 1 мкр. д. 23</t>
  </si>
  <si>
    <t>дом</t>
  </si>
  <si>
    <t>Очистка труб ХВС</t>
  </si>
  <si>
    <t>100 м</t>
  </si>
  <si>
    <t>Подготовка и гидропромывка дома</t>
  </si>
  <si>
    <t>Прочистка внутренней канализационной сети</t>
  </si>
  <si>
    <t>Ремонт вентелей до 32 д.</t>
  </si>
  <si>
    <t>Ремонт труб КНС</t>
  </si>
  <si>
    <t>Сброс воздуха со стояков отопления с использованием а/м газель</t>
  </si>
  <si>
    <t>Смена вентиля, д.32</t>
  </si>
  <si>
    <t>Смена врезки /сборки с применением сварочных работ</t>
  </si>
  <si>
    <t>Смена врезки/сборки без сварочных работ</t>
  </si>
  <si>
    <t>Смена труб ХВС и ГВС д.50</t>
  </si>
  <si>
    <t>Смена труб канализации д.100</t>
  </si>
  <si>
    <t>Установка светильников с датчиком на движение</t>
  </si>
  <si>
    <t>Чистка фильтра</t>
  </si>
  <si>
    <t>изоляция трубопровода пенофолом</t>
  </si>
  <si>
    <t>окраска розливов отопления и гвс металл</t>
  </si>
  <si>
    <t>Восстановление флюгарки после возгарания</t>
  </si>
  <si>
    <t>Замена пакетных выключателей</t>
  </si>
  <si>
    <t>Изготовление и установка перил</t>
  </si>
  <si>
    <t>Прокладка электрокабеля АВВГ 2*2,5 мм2</t>
  </si>
  <si>
    <t>Ремонт дверных коробок</t>
  </si>
  <si>
    <t>Ремонт решётки для чистки обуви (металл)</t>
  </si>
  <si>
    <t>Установка поручней</t>
  </si>
  <si>
    <t>Устройство герметичной перегородки</t>
  </si>
  <si>
    <t>исполнение заявок не связанных с ремонтом</t>
  </si>
  <si>
    <t>период: 01.01.2020-31.12.2020</t>
  </si>
  <si>
    <t>Доходы 2020 г.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</si>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</sst>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_-* #&quot; &quot;##0.00_-;\-* #&quot; &quot;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17" fontId="12" fillId="0" borderId="2" xfId="0" applyNumberFormat="1" applyFont="1" applyBorder="1" applyAlignment="1">
      <alignment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/>
    <xf numFmtId="0" fontId="13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3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165" fontId="6" fillId="3" borderId="2" xfId="0" applyNumberFormat="1" applyFont="1" applyFill="1" applyBorder="1" applyAlignment="1">
      <alignment horizontal="center"/>
    </xf>
    <xf numFmtId="166" fontId="0" fillId="0" borderId="3" xfId="0" applyNumberFormat="1" applyFill="1" applyBorder="1"/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6/1%20&#1084;&#1082;&#1088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2">
          <cell r="C72">
            <v>1683314.1000000003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selection activeCell="A11" sqref="A11:E11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10.7109375" style="19" customWidth="1"/>
    <col min="7" max="16384" width="9.140625" style="19"/>
  </cols>
  <sheetData>
    <row r="1" spans="1:5" ht="37.5" customHeight="1" x14ac:dyDescent="0.25">
      <c r="A1" s="45" t="s">
        <v>10</v>
      </c>
      <c r="B1" s="45"/>
      <c r="C1" s="45"/>
      <c r="D1" s="45"/>
      <c r="E1" s="45"/>
    </row>
    <row r="2" spans="1:5" ht="17.25" customHeight="1" x14ac:dyDescent="0.25">
      <c r="A2" s="24" t="s">
        <v>40</v>
      </c>
      <c r="B2" s="9" t="s">
        <v>8</v>
      </c>
      <c r="C2" s="47" t="s">
        <v>166</v>
      </c>
      <c r="D2" s="47"/>
      <c r="E2" s="47"/>
    </row>
    <row r="3" spans="1:5" ht="57" x14ac:dyDescent="0.25">
      <c r="A3" s="20" t="s">
        <v>3</v>
      </c>
      <c r="B3" s="1" t="s">
        <v>0</v>
      </c>
      <c r="C3" s="4" t="s">
        <v>37</v>
      </c>
      <c r="D3" s="7" t="s">
        <v>1</v>
      </c>
      <c r="E3" s="8" t="s">
        <v>2</v>
      </c>
    </row>
    <row r="4" spans="1:5" x14ac:dyDescent="0.25">
      <c r="A4" s="48" t="s">
        <v>167</v>
      </c>
      <c r="B4" s="49"/>
      <c r="C4" s="49"/>
      <c r="D4" s="49"/>
      <c r="E4" s="50"/>
    </row>
    <row r="5" spans="1:5" ht="28.5" x14ac:dyDescent="0.25">
      <c r="A5" s="20" t="s">
        <v>168</v>
      </c>
      <c r="B5" s="1"/>
      <c r="C5" s="4">
        <v>1229857.8400000001</v>
      </c>
      <c r="D5" s="22" t="s">
        <v>36</v>
      </c>
      <c r="E5" s="8"/>
    </row>
    <row r="6" spans="1:5" x14ac:dyDescent="0.25">
      <c r="A6" s="20" t="s">
        <v>169</v>
      </c>
      <c r="B6" s="1"/>
      <c r="C6" s="4">
        <v>1205302.9099999999</v>
      </c>
      <c r="D6" s="22" t="s">
        <v>36</v>
      </c>
      <c r="E6" s="8"/>
    </row>
    <row r="7" spans="1:5" x14ac:dyDescent="0.25">
      <c r="A7" s="20" t="s">
        <v>170</v>
      </c>
      <c r="B7" s="1"/>
      <c r="C7" s="4">
        <f>C6-C5</f>
        <v>-24554.930000000168</v>
      </c>
      <c r="D7" s="22" t="s">
        <v>36</v>
      </c>
      <c r="E7" s="8"/>
    </row>
    <row r="8" spans="1:5" x14ac:dyDescent="0.25">
      <c r="A8" s="20" t="s">
        <v>11</v>
      </c>
      <c r="B8" s="1"/>
      <c r="C8" s="4">
        <f>C9</f>
        <v>20315.52</v>
      </c>
      <c r="D8" s="22" t="s">
        <v>36</v>
      </c>
      <c r="E8" s="8"/>
    </row>
    <row r="9" spans="1:5" x14ac:dyDescent="0.25">
      <c r="A9" s="20" t="s">
        <v>12</v>
      </c>
      <c r="B9" s="1"/>
      <c r="C9" s="23">
        <f>900*12+792.96*12</f>
        <v>20315.52</v>
      </c>
      <c r="D9" s="22" t="s">
        <v>36</v>
      </c>
      <c r="E9" s="8"/>
    </row>
    <row r="10" spans="1:5" x14ac:dyDescent="0.25">
      <c r="A10" s="24" t="s">
        <v>171</v>
      </c>
      <c r="B10" s="9"/>
      <c r="C10" s="10">
        <f>C5</f>
        <v>1229857.8400000001</v>
      </c>
      <c r="D10" s="22" t="s">
        <v>36</v>
      </c>
      <c r="E10" s="2"/>
    </row>
    <row r="11" spans="1:5" x14ac:dyDescent="0.25">
      <c r="A11" s="46" t="s">
        <v>13</v>
      </c>
      <c r="B11" s="46"/>
      <c r="C11" s="46"/>
      <c r="D11" s="46"/>
      <c r="E11" s="46"/>
    </row>
    <row r="12" spans="1:5" ht="29.25" thickBot="1" x14ac:dyDescent="0.3">
      <c r="A12" s="24" t="s">
        <v>15</v>
      </c>
      <c r="B12" s="9" t="e">
        <f>#REF!</f>
        <v>#REF!</v>
      </c>
      <c r="C12" s="10">
        <f>C13+C14</f>
        <v>217551.06</v>
      </c>
      <c r="D12" s="3"/>
      <c r="E12" s="2"/>
    </row>
    <row r="13" spans="1:5" s="33" customFormat="1" ht="15.75" thickBot="1" x14ac:dyDescent="0.3">
      <c r="A13" s="35" t="s">
        <v>105</v>
      </c>
      <c r="B13" s="35"/>
      <c r="C13" s="43">
        <v>106484.1</v>
      </c>
      <c r="D13" s="35" t="s">
        <v>6</v>
      </c>
      <c r="E13" s="43">
        <v>26958</v>
      </c>
    </row>
    <row r="14" spans="1:5" s="33" customFormat="1" ht="15.75" thickBot="1" x14ac:dyDescent="0.3">
      <c r="A14" s="35" t="s">
        <v>106</v>
      </c>
      <c r="B14" s="35"/>
      <c r="C14" s="43">
        <v>111066.96</v>
      </c>
      <c r="D14" s="35" t="s">
        <v>4</v>
      </c>
      <c r="E14" s="43">
        <v>26958</v>
      </c>
    </row>
    <row r="15" spans="1:5" ht="29.25" thickBot="1" x14ac:dyDescent="0.3">
      <c r="A15" s="24" t="s">
        <v>16</v>
      </c>
      <c r="B15" s="9" t="e">
        <f>#REF!</f>
        <v>#REF!</v>
      </c>
      <c r="C15" s="10">
        <f>C16+C17</f>
        <v>92235.28</v>
      </c>
      <c r="D15" s="3"/>
      <c r="E15" s="2"/>
    </row>
    <row r="16" spans="1:5" s="33" customFormat="1" ht="15.75" thickBot="1" x14ac:dyDescent="0.3">
      <c r="A16" s="35" t="s">
        <v>107</v>
      </c>
      <c r="B16" s="35"/>
      <c r="C16" s="43">
        <v>41020.589999999997</v>
      </c>
      <c r="D16" s="35" t="s">
        <v>4</v>
      </c>
      <c r="E16" s="43">
        <v>24711.200000000001</v>
      </c>
    </row>
    <row r="17" spans="1:5" s="33" customFormat="1" ht="15.75" thickBot="1" x14ac:dyDescent="0.3">
      <c r="A17" s="35" t="s">
        <v>108</v>
      </c>
      <c r="B17" s="35"/>
      <c r="C17" s="43">
        <v>51214.69</v>
      </c>
      <c r="D17" s="35" t="s">
        <v>4</v>
      </c>
      <c r="E17" s="43">
        <v>26955.1</v>
      </c>
    </row>
    <row r="18" spans="1:5" ht="29.25" thickBot="1" x14ac:dyDescent="0.3">
      <c r="A18" s="24" t="s">
        <v>17</v>
      </c>
      <c r="B18" s="11" t="e">
        <f>#REF!+#REF!</f>
        <v>#REF!</v>
      </c>
      <c r="C18" s="10">
        <f>C19</f>
        <v>14162.73</v>
      </c>
      <c r="D18" s="5"/>
      <c r="E18" s="2"/>
    </row>
    <row r="19" spans="1:5" s="33" customFormat="1" ht="15.75" thickBot="1" x14ac:dyDescent="0.3">
      <c r="A19" s="35" t="s">
        <v>109</v>
      </c>
      <c r="B19" s="35"/>
      <c r="C19" s="43">
        <v>14162.73</v>
      </c>
      <c r="D19" s="35" t="s">
        <v>14</v>
      </c>
      <c r="E19" s="43">
        <v>219</v>
      </c>
    </row>
    <row r="20" spans="1:5" ht="43.5" thickBot="1" x14ac:dyDescent="0.3">
      <c r="A20" s="24" t="s">
        <v>18</v>
      </c>
      <c r="B20" s="9"/>
      <c r="C20" s="10">
        <f>SUM(C21:C26)</f>
        <v>30462.54</v>
      </c>
      <c r="D20" s="3"/>
      <c r="E20" s="2"/>
    </row>
    <row r="21" spans="1:5" s="33" customFormat="1" ht="15.75" thickBot="1" x14ac:dyDescent="0.3">
      <c r="A21" s="35" t="s">
        <v>110</v>
      </c>
      <c r="B21" s="35"/>
      <c r="C21" s="43">
        <v>2695.8</v>
      </c>
      <c r="D21" s="35" t="s">
        <v>4</v>
      </c>
      <c r="E21" s="43">
        <v>26958</v>
      </c>
    </row>
    <row r="22" spans="1:5" s="33" customFormat="1" ht="15.75" thickBot="1" x14ac:dyDescent="0.3">
      <c r="A22" s="35" t="s">
        <v>111</v>
      </c>
      <c r="B22" s="35"/>
      <c r="C22" s="43">
        <v>2426.2199999999998</v>
      </c>
      <c r="D22" s="35" t="s">
        <v>4</v>
      </c>
      <c r="E22" s="43">
        <v>26958</v>
      </c>
    </row>
    <row r="23" spans="1:5" s="33" customFormat="1" ht="15.75" thickBot="1" x14ac:dyDescent="0.3">
      <c r="A23" s="35" t="s">
        <v>112</v>
      </c>
      <c r="B23" s="35"/>
      <c r="C23" s="43">
        <v>2426.2199999999998</v>
      </c>
      <c r="D23" s="35" t="s">
        <v>4</v>
      </c>
      <c r="E23" s="43">
        <v>26958</v>
      </c>
    </row>
    <row r="24" spans="1:5" s="33" customFormat="1" ht="15.75" thickBot="1" x14ac:dyDescent="0.3">
      <c r="A24" s="35" t="s">
        <v>113</v>
      </c>
      <c r="B24" s="35"/>
      <c r="C24" s="43">
        <v>2426.2199999999998</v>
      </c>
      <c r="D24" s="35" t="s">
        <v>4</v>
      </c>
      <c r="E24" s="43">
        <v>26958</v>
      </c>
    </row>
    <row r="25" spans="1:5" s="33" customFormat="1" ht="15.75" thickBot="1" x14ac:dyDescent="0.3">
      <c r="A25" s="35" t="s">
        <v>114</v>
      </c>
      <c r="B25" s="35"/>
      <c r="C25" s="43">
        <v>10244.040000000001</v>
      </c>
      <c r="D25" s="35" t="s">
        <v>4</v>
      </c>
      <c r="E25" s="43">
        <v>26958</v>
      </c>
    </row>
    <row r="26" spans="1:5" s="33" customFormat="1" ht="15.75" thickBot="1" x14ac:dyDescent="0.3">
      <c r="A26" s="35" t="s">
        <v>115</v>
      </c>
      <c r="B26" s="35"/>
      <c r="C26" s="43">
        <v>10244.040000000001</v>
      </c>
      <c r="D26" s="35" t="s">
        <v>4</v>
      </c>
      <c r="E26" s="43">
        <v>26958</v>
      </c>
    </row>
    <row r="27" spans="1:5" ht="43.5" outlineLevel="1" thickBot="1" x14ac:dyDescent="0.3">
      <c r="A27" s="24" t="s">
        <v>19</v>
      </c>
      <c r="B27" s="21"/>
      <c r="C27" s="10">
        <f>SUM(C28:C39)</f>
        <v>607991.31999999995</v>
      </c>
      <c r="D27" s="21"/>
      <c r="E27" s="21"/>
    </row>
    <row r="28" spans="1:5" s="33" customFormat="1" ht="15.75" thickBot="1" x14ac:dyDescent="0.3">
      <c r="A28" s="35" t="s">
        <v>157</v>
      </c>
      <c r="B28" s="35"/>
      <c r="C28" s="43">
        <v>4778.51</v>
      </c>
      <c r="D28" s="35" t="s">
        <v>71</v>
      </c>
      <c r="E28" s="43">
        <v>1</v>
      </c>
    </row>
    <row r="29" spans="1:5" s="33" customFormat="1" ht="15.75" thickBot="1" x14ac:dyDescent="0.3">
      <c r="A29" s="35" t="s">
        <v>158</v>
      </c>
      <c r="B29" s="35"/>
      <c r="C29" s="43">
        <v>1087.53</v>
      </c>
      <c r="D29" s="35" t="s">
        <v>71</v>
      </c>
      <c r="E29" s="43">
        <v>3</v>
      </c>
    </row>
    <row r="30" spans="1:5" s="33" customFormat="1" ht="15.75" thickBot="1" x14ac:dyDescent="0.3">
      <c r="A30" s="35" t="s">
        <v>159</v>
      </c>
      <c r="B30" s="35"/>
      <c r="C30" s="43">
        <v>1009.41</v>
      </c>
      <c r="D30" s="35" t="s">
        <v>4</v>
      </c>
      <c r="E30" s="43">
        <v>1</v>
      </c>
    </row>
    <row r="31" spans="1:5" s="33" customFormat="1" ht="15.75" thickBot="1" x14ac:dyDescent="0.3">
      <c r="A31" s="35" t="s">
        <v>80</v>
      </c>
      <c r="B31" s="35"/>
      <c r="C31" s="43">
        <v>2256</v>
      </c>
      <c r="D31" s="35" t="s">
        <v>4</v>
      </c>
      <c r="E31" s="43">
        <v>480</v>
      </c>
    </row>
    <row r="32" spans="1:5" s="33" customFormat="1" ht="15.75" thickBot="1" x14ac:dyDescent="0.3">
      <c r="A32" s="35" t="s">
        <v>160</v>
      </c>
      <c r="B32" s="35"/>
      <c r="C32" s="43">
        <v>218.15</v>
      </c>
      <c r="D32" s="35" t="s">
        <v>6</v>
      </c>
      <c r="E32" s="43">
        <v>1</v>
      </c>
    </row>
    <row r="33" spans="1:5" s="33" customFormat="1" ht="15.75" thickBot="1" x14ac:dyDescent="0.3">
      <c r="A33" s="35" t="s">
        <v>161</v>
      </c>
      <c r="B33" s="35"/>
      <c r="C33" s="43">
        <v>1581.61</v>
      </c>
      <c r="D33" s="35" t="s">
        <v>71</v>
      </c>
      <c r="E33" s="43">
        <v>1</v>
      </c>
    </row>
    <row r="34" spans="1:5" s="33" customFormat="1" ht="15.75" thickBot="1" x14ac:dyDescent="0.3">
      <c r="A34" s="35" t="s">
        <v>84</v>
      </c>
      <c r="B34" s="35"/>
      <c r="C34" s="43">
        <v>589062</v>
      </c>
      <c r="D34" s="35" t="s">
        <v>4</v>
      </c>
      <c r="E34" s="43">
        <v>620</v>
      </c>
    </row>
    <row r="35" spans="1:5" s="33" customFormat="1" ht="15.75" thickBot="1" x14ac:dyDescent="0.3">
      <c r="A35" s="35" t="s">
        <v>162</v>
      </c>
      <c r="B35" s="35"/>
      <c r="C35" s="43">
        <v>2538.14</v>
      </c>
      <c r="D35" s="35" t="s">
        <v>71</v>
      </c>
      <c r="E35" s="43">
        <v>2</v>
      </c>
    </row>
    <row r="36" spans="1:5" s="33" customFormat="1" ht="15.75" thickBot="1" x14ac:dyDescent="0.3">
      <c r="A36" s="35" t="s">
        <v>163</v>
      </c>
      <c r="B36" s="35"/>
      <c r="C36" s="43">
        <v>1017</v>
      </c>
      <c r="D36" s="35" t="s">
        <v>6</v>
      </c>
      <c r="E36" s="43">
        <v>6</v>
      </c>
    </row>
    <row r="37" spans="1:5" s="33" customFormat="1" ht="15.75" thickBot="1" x14ac:dyDescent="0.3">
      <c r="A37" s="35" t="s">
        <v>153</v>
      </c>
      <c r="B37" s="35"/>
      <c r="C37" s="43">
        <v>1032.8499999999999</v>
      </c>
      <c r="D37" s="35" t="s">
        <v>5</v>
      </c>
      <c r="E37" s="43">
        <v>1</v>
      </c>
    </row>
    <row r="38" spans="1:5" s="33" customFormat="1" ht="15.75" thickBot="1" x14ac:dyDescent="0.3">
      <c r="A38" s="35" t="s">
        <v>164</v>
      </c>
      <c r="B38" s="35"/>
      <c r="C38" s="43">
        <v>2290.7800000000002</v>
      </c>
      <c r="D38" s="35" t="s">
        <v>71</v>
      </c>
      <c r="E38" s="43">
        <v>1</v>
      </c>
    </row>
    <row r="39" spans="1:5" s="33" customFormat="1" ht="15.75" thickBot="1" x14ac:dyDescent="0.3">
      <c r="A39" s="35" t="s">
        <v>165</v>
      </c>
      <c r="B39" s="35"/>
      <c r="C39" s="43">
        <v>1119.3399999999999</v>
      </c>
      <c r="D39" s="35" t="s">
        <v>71</v>
      </c>
      <c r="E39" s="43">
        <v>2</v>
      </c>
    </row>
    <row r="40" spans="1:5" s="30" customFormat="1" ht="57.75" outlineLevel="2" thickBot="1" x14ac:dyDescent="0.3">
      <c r="A40" s="24" t="s">
        <v>20</v>
      </c>
      <c r="B40" s="31"/>
      <c r="C40" s="42">
        <f>SUM(C41:C70)</f>
        <v>465641.9800000001</v>
      </c>
      <c r="D40" s="31"/>
      <c r="E40" s="31"/>
    </row>
    <row r="41" spans="1:5" s="33" customFormat="1" ht="15.75" thickBot="1" x14ac:dyDescent="0.3">
      <c r="A41" s="35" t="s">
        <v>30</v>
      </c>
      <c r="B41" s="35"/>
      <c r="C41" s="43">
        <v>4537.2</v>
      </c>
      <c r="D41" s="35" t="s">
        <v>31</v>
      </c>
      <c r="E41" s="43">
        <v>8</v>
      </c>
    </row>
    <row r="42" spans="1:5" s="33" customFormat="1" ht="15.75" thickBot="1" x14ac:dyDescent="0.3">
      <c r="A42" s="35" t="s">
        <v>129</v>
      </c>
      <c r="B42" s="35"/>
      <c r="C42" s="43">
        <v>1900.76</v>
      </c>
      <c r="D42" s="35" t="s">
        <v>71</v>
      </c>
      <c r="E42" s="43">
        <v>2</v>
      </c>
    </row>
    <row r="43" spans="1:5" s="33" customFormat="1" ht="15.75" thickBot="1" x14ac:dyDescent="0.3">
      <c r="A43" s="35" t="s">
        <v>130</v>
      </c>
      <c r="B43" s="35"/>
      <c r="C43" s="43">
        <v>192926</v>
      </c>
      <c r="D43" s="35" t="s">
        <v>131</v>
      </c>
      <c r="E43" s="43">
        <v>38</v>
      </c>
    </row>
    <row r="44" spans="1:5" s="33" customFormat="1" ht="15.75" thickBot="1" x14ac:dyDescent="0.3">
      <c r="A44" s="35" t="s">
        <v>132</v>
      </c>
      <c r="B44" s="35"/>
      <c r="C44" s="43">
        <v>82927.929999999993</v>
      </c>
      <c r="D44" s="35" t="s">
        <v>131</v>
      </c>
      <c r="E44" s="43">
        <v>38</v>
      </c>
    </row>
    <row r="45" spans="1:5" s="33" customFormat="1" ht="15.75" thickBot="1" x14ac:dyDescent="0.3">
      <c r="A45" s="35" t="s">
        <v>133</v>
      </c>
      <c r="B45" s="35"/>
      <c r="C45" s="43">
        <v>631.63</v>
      </c>
      <c r="D45" s="35" t="s">
        <v>131</v>
      </c>
      <c r="E45" s="43">
        <v>0.5</v>
      </c>
    </row>
    <row r="46" spans="1:5" s="33" customFormat="1" ht="15.75" thickBot="1" x14ac:dyDescent="0.3">
      <c r="A46" s="35" t="s">
        <v>134</v>
      </c>
      <c r="B46" s="35"/>
      <c r="C46" s="43">
        <v>1907.15</v>
      </c>
      <c r="D46" s="35" t="s">
        <v>135</v>
      </c>
      <c r="E46" s="43">
        <v>5</v>
      </c>
    </row>
    <row r="47" spans="1:5" s="33" customFormat="1" ht="15.75" thickBot="1" x14ac:dyDescent="0.3">
      <c r="A47" s="35" t="s">
        <v>136</v>
      </c>
      <c r="B47" s="35"/>
      <c r="C47" s="43">
        <v>597.87</v>
      </c>
      <c r="D47" s="35" t="s">
        <v>71</v>
      </c>
      <c r="E47" s="43">
        <v>3</v>
      </c>
    </row>
    <row r="48" spans="1:5" s="33" customFormat="1" ht="15.75" thickBot="1" x14ac:dyDescent="0.3">
      <c r="A48" s="35" t="s">
        <v>137</v>
      </c>
      <c r="B48" s="35"/>
      <c r="C48" s="43">
        <v>392.4</v>
      </c>
      <c r="D48" s="35" t="s">
        <v>71</v>
      </c>
      <c r="E48" s="43">
        <v>2</v>
      </c>
    </row>
    <row r="49" spans="1:5" s="33" customFormat="1" ht="15.75" thickBot="1" x14ac:dyDescent="0.3">
      <c r="A49" s="35" t="s">
        <v>138</v>
      </c>
      <c r="B49" s="35"/>
      <c r="C49" s="43">
        <v>1117.43</v>
      </c>
      <c r="D49" s="35" t="s">
        <v>71</v>
      </c>
      <c r="E49" s="43">
        <v>1</v>
      </c>
    </row>
    <row r="50" spans="1:5" s="33" customFormat="1" ht="15.75" thickBot="1" x14ac:dyDescent="0.3">
      <c r="A50" s="35" t="s">
        <v>78</v>
      </c>
      <c r="B50" s="35"/>
      <c r="C50" s="43">
        <v>3344.64</v>
      </c>
      <c r="D50" s="35" t="s">
        <v>6</v>
      </c>
      <c r="E50" s="43">
        <v>24</v>
      </c>
    </row>
    <row r="51" spans="1:5" s="33" customFormat="1" ht="15.75" thickBot="1" x14ac:dyDescent="0.3">
      <c r="A51" s="35" t="s">
        <v>139</v>
      </c>
      <c r="B51" s="35"/>
      <c r="C51" s="43">
        <v>55018.45</v>
      </c>
      <c r="D51" s="35" t="s">
        <v>140</v>
      </c>
      <c r="E51" s="43">
        <v>1</v>
      </c>
    </row>
    <row r="52" spans="1:5" s="33" customFormat="1" ht="15.75" thickBot="1" x14ac:dyDescent="0.3">
      <c r="A52" s="35" t="s">
        <v>141</v>
      </c>
      <c r="B52" s="35"/>
      <c r="C52" s="43">
        <v>40.53</v>
      </c>
      <c r="D52" s="35" t="s">
        <v>142</v>
      </c>
      <c r="E52" s="43">
        <v>0.1</v>
      </c>
    </row>
    <row r="53" spans="1:5" s="33" customFormat="1" ht="15.75" thickBot="1" x14ac:dyDescent="0.3">
      <c r="A53" s="35" t="s">
        <v>143</v>
      </c>
      <c r="B53" s="35"/>
      <c r="C53" s="43">
        <v>5883.81</v>
      </c>
      <c r="D53" s="35" t="s">
        <v>135</v>
      </c>
      <c r="E53" s="43">
        <v>1</v>
      </c>
    </row>
    <row r="54" spans="1:5" s="33" customFormat="1" ht="15.75" thickBot="1" x14ac:dyDescent="0.3">
      <c r="A54" s="35" t="s">
        <v>144</v>
      </c>
      <c r="B54" s="35"/>
      <c r="C54" s="43">
        <v>1635</v>
      </c>
      <c r="D54" s="35" t="s">
        <v>33</v>
      </c>
      <c r="E54" s="43">
        <v>10</v>
      </c>
    </row>
    <row r="55" spans="1:5" s="33" customFormat="1" ht="15.75" thickBot="1" x14ac:dyDescent="0.3">
      <c r="A55" s="35" t="s">
        <v>145</v>
      </c>
      <c r="B55" s="35"/>
      <c r="C55" s="43">
        <v>435.01</v>
      </c>
      <c r="D55" s="35" t="s">
        <v>71</v>
      </c>
      <c r="E55" s="43">
        <v>1</v>
      </c>
    </row>
    <row r="56" spans="1:5" s="33" customFormat="1" ht="15.75" thickBot="1" x14ac:dyDescent="0.3">
      <c r="A56" s="35" t="s">
        <v>146</v>
      </c>
      <c r="B56" s="35"/>
      <c r="C56" s="43">
        <v>410.74</v>
      </c>
      <c r="D56" s="35" t="s">
        <v>71</v>
      </c>
      <c r="E56" s="43">
        <v>2</v>
      </c>
    </row>
    <row r="57" spans="1:5" s="33" customFormat="1" ht="15.75" thickBot="1" x14ac:dyDescent="0.3">
      <c r="A57" s="35" t="s">
        <v>147</v>
      </c>
      <c r="B57" s="35"/>
      <c r="C57" s="43">
        <v>2083.5</v>
      </c>
      <c r="D57" s="35" t="s">
        <v>32</v>
      </c>
      <c r="E57" s="43">
        <v>3</v>
      </c>
    </row>
    <row r="58" spans="1:5" s="33" customFormat="1" ht="15.75" thickBot="1" x14ac:dyDescent="0.3">
      <c r="A58" s="35" t="s">
        <v>85</v>
      </c>
      <c r="B58" s="35"/>
      <c r="C58" s="43">
        <v>2439.96</v>
      </c>
      <c r="D58" s="35" t="s">
        <v>71</v>
      </c>
      <c r="E58" s="43">
        <v>4</v>
      </c>
    </row>
    <row r="59" spans="1:5" s="33" customFormat="1" ht="15.75" thickBot="1" x14ac:dyDescent="0.3">
      <c r="A59" s="35" t="s">
        <v>148</v>
      </c>
      <c r="B59" s="35"/>
      <c r="C59" s="43">
        <v>2863.23</v>
      </c>
      <c r="D59" s="35" t="s">
        <v>71</v>
      </c>
      <c r="E59" s="43">
        <v>3</v>
      </c>
    </row>
    <row r="60" spans="1:5" s="33" customFormat="1" ht="15.75" thickBot="1" x14ac:dyDescent="0.3">
      <c r="A60" s="35" t="s">
        <v>149</v>
      </c>
      <c r="B60" s="35"/>
      <c r="C60" s="43">
        <v>3100.3</v>
      </c>
      <c r="D60" s="35" t="s">
        <v>71</v>
      </c>
      <c r="E60" s="43">
        <v>2</v>
      </c>
    </row>
    <row r="61" spans="1:5" s="33" customFormat="1" ht="15.75" thickBot="1" x14ac:dyDescent="0.3">
      <c r="A61" s="35" t="s">
        <v>150</v>
      </c>
      <c r="B61" s="35"/>
      <c r="C61" s="43">
        <v>1083.27</v>
      </c>
      <c r="D61" s="35" t="s">
        <v>71</v>
      </c>
      <c r="E61" s="43">
        <v>1</v>
      </c>
    </row>
    <row r="62" spans="1:5" s="33" customFormat="1" ht="15.75" thickBot="1" x14ac:dyDescent="0.3">
      <c r="A62" s="35" t="s">
        <v>86</v>
      </c>
      <c r="B62" s="35"/>
      <c r="C62" s="43">
        <v>12032</v>
      </c>
      <c r="D62" s="35" t="s">
        <v>6</v>
      </c>
      <c r="E62" s="43">
        <v>8</v>
      </c>
    </row>
    <row r="63" spans="1:5" s="33" customFormat="1" ht="15.75" thickBot="1" x14ac:dyDescent="0.3">
      <c r="A63" s="35" t="s">
        <v>151</v>
      </c>
      <c r="B63" s="35"/>
      <c r="C63" s="43">
        <v>12588</v>
      </c>
      <c r="D63" s="35" t="s">
        <v>6</v>
      </c>
      <c r="E63" s="43">
        <v>6</v>
      </c>
    </row>
    <row r="64" spans="1:5" s="33" customFormat="1" ht="15.75" thickBot="1" x14ac:dyDescent="0.3">
      <c r="A64" s="35" t="s">
        <v>152</v>
      </c>
      <c r="B64" s="35"/>
      <c r="C64" s="43">
        <v>4384</v>
      </c>
      <c r="D64" s="35" t="s">
        <v>6</v>
      </c>
      <c r="E64" s="43">
        <v>4</v>
      </c>
    </row>
    <row r="65" spans="1:5" s="33" customFormat="1" ht="15.75" thickBot="1" x14ac:dyDescent="0.3">
      <c r="A65" s="35" t="s">
        <v>93</v>
      </c>
      <c r="B65" s="35"/>
      <c r="C65" s="43">
        <v>2176.44</v>
      </c>
      <c r="D65" s="35" t="s">
        <v>32</v>
      </c>
      <c r="E65" s="43">
        <v>3</v>
      </c>
    </row>
    <row r="66" spans="1:5" s="33" customFormat="1" ht="15.75" thickBot="1" x14ac:dyDescent="0.3">
      <c r="A66" s="35" t="s">
        <v>55</v>
      </c>
      <c r="B66" s="35"/>
      <c r="C66" s="43">
        <v>342.68</v>
      </c>
      <c r="D66" s="35" t="s">
        <v>71</v>
      </c>
      <c r="E66" s="43">
        <v>2</v>
      </c>
    </row>
    <row r="67" spans="1:5" s="33" customFormat="1" ht="15.75" thickBot="1" x14ac:dyDescent="0.3">
      <c r="A67" s="35" t="s">
        <v>154</v>
      </c>
      <c r="B67" s="35"/>
      <c r="C67" s="43">
        <v>319.55</v>
      </c>
      <c r="D67" s="35" t="s">
        <v>71</v>
      </c>
      <c r="E67" s="43">
        <v>1</v>
      </c>
    </row>
    <row r="68" spans="1:5" s="33" customFormat="1" ht="15.75" thickBot="1" x14ac:dyDescent="0.3">
      <c r="A68" s="35" t="s">
        <v>155</v>
      </c>
      <c r="B68" s="35"/>
      <c r="C68" s="43">
        <v>35600</v>
      </c>
      <c r="D68" s="35" t="s">
        <v>4</v>
      </c>
      <c r="E68" s="43">
        <v>40</v>
      </c>
    </row>
    <row r="69" spans="1:5" s="33" customFormat="1" ht="15.75" thickBot="1" x14ac:dyDescent="0.3">
      <c r="A69" s="35" t="s">
        <v>156</v>
      </c>
      <c r="B69" s="35"/>
      <c r="C69" s="43">
        <v>32120</v>
      </c>
      <c r="D69" s="35" t="s">
        <v>4</v>
      </c>
      <c r="E69" s="43">
        <v>40</v>
      </c>
    </row>
    <row r="70" spans="1:5" s="33" customFormat="1" ht="15.75" thickBot="1" x14ac:dyDescent="0.3">
      <c r="A70" s="35" t="s">
        <v>102</v>
      </c>
      <c r="B70" s="35"/>
      <c r="C70" s="43">
        <v>802.5</v>
      </c>
      <c r="D70" s="35" t="s">
        <v>6</v>
      </c>
      <c r="E70" s="43">
        <v>0.5</v>
      </c>
    </row>
    <row r="71" spans="1:5" s="30" customFormat="1" ht="28.5" outlineLevel="2" x14ac:dyDescent="0.25">
      <c r="A71" s="24" t="s">
        <v>21</v>
      </c>
      <c r="B71" s="31"/>
      <c r="C71" s="32">
        <v>0</v>
      </c>
      <c r="D71" s="31"/>
      <c r="E71" s="31"/>
    </row>
    <row r="72" spans="1:5" ht="28.5" x14ac:dyDescent="0.25">
      <c r="A72" s="24" t="s">
        <v>22</v>
      </c>
      <c r="B72" s="9" t="e">
        <f>SUM(#REF!)</f>
        <v>#REF!</v>
      </c>
      <c r="C72" s="10">
        <v>0</v>
      </c>
      <c r="D72" s="3"/>
      <c r="E72" s="2"/>
    </row>
    <row r="73" spans="1:5" ht="28.5" x14ac:dyDescent="0.25">
      <c r="A73" s="24" t="s">
        <v>23</v>
      </c>
      <c r="B73" s="9" t="e">
        <f>#REF!</f>
        <v>#REF!</v>
      </c>
      <c r="C73" s="10">
        <v>0</v>
      </c>
      <c r="D73" s="3"/>
      <c r="E73" s="2"/>
    </row>
    <row r="74" spans="1:5" ht="29.25" thickBot="1" x14ac:dyDescent="0.3">
      <c r="A74" s="24" t="s">
        <v>24</v>
      </c>
      <c r="B74" s="9" t="e">
        <f>#REF!+#REF!</f>
        <v>#REF!</v>
      </c>
      <c r="C74" s="10">
        <f>C75</f>
        <v>826.56</v>
      </c>
      <c r="D74" s="3"/>
      <c r="E74" s="2"/>
    </row>
    <row r="75" spans="1:5" s="44" customFormat="1" ht="15.75" thickBot="1" x14ac:dyDescent="0.3">
      <c r="A75" s="35" t="s">
        <v>39</v>
      </c>
      <c r="B75" s="35"/>
      <c r="C75" s="43">
        <v>826.56</v>
      </c>
      <c r="D75" s="35" t="s">
        <v>6</v>
      </c>
      <c r="E75" s="43">
        <v>3</v>
      </c>
    </row>
    <row r="76" spans="1:5" ht="28.5" x14ac:dyDescent="0.25">
      <c r="A76" s="24" t="s">
        <v>25</v>
      </c>
      <c r="B76" s="9" t="e">
        <f>#REF!</f>
        <v>#REF!</v>
      </c>
      <c r="C76" s="10">
        <v>0</v>
      </c>
      <c r="D76" s="3"/>
      <c r="E76" s="2"/>
    </row>
    <row r="77" spans="1:5" ht="29.25" thickBot="1" x14ac:dyDescent="0.3">
      <c r="A77" s="24" t="s">
        <v>26</v>
      </c>
      <c r="B77" s="9" t="e">
        <f>#REF!+#REF!</f>
        <v>#REF!</v>
      </c>
      <c r="C77" s="10">
        <f>C78+C79</f>
        <v>50141.880000000005</v>
      </c>
      <c r="D77" s="3"/>
      <c r="E77" s="2"/>
    </row>
    <row r="78" spans="1:5" s="33" customFormat="1" ht="15.75" thickBot="1" x14ac:dyDescent="0.3">
      <c r="A78" s="35" t="s">
        <v>117</v>
      </c>
      <c r="B78" s="35"/>
      <c r="C78" s="43">
        <v>24262.2</v>
      </c>
      <c r="D78" s="35" t="s">
        <v>6</v>
      </c>
      <c r="E78" s="43">
        <v>26958</v>
      </c>
    </row>
    <row r="79" spans="1:5" s="33" customFormat="1" ht="15.75" thickBot="1" x14ac:dyDescent="0.3">
      <c r="A79" s="35" t="s">
        <v>118</v>
      </c>
      <c r="B79" s="35"/>
      <c r="C79" s="43">
        <v>25879.68</v>
      </c>
      <c r="D79" s="35" t="s">
        <v>4</v>
      </c>
      <c r="E79" s="43">
        <v>26958</v>
      </c>
    </row>
    <row r="80" spans="1:5" ht="43.5" thickBot="1" x14ac:dyDescent="0.3">
      <c r="A80" s="24" t="s">
        <v>27</v>
      </c>
      <c r="B80" s="9" t="e">
        <f>#REF!</f>
        <v>#REF!</v>
      </c>
      <c r="C80" s="10">
        <f>C81</f>
        <v>3508.01</v>
      </c>
      <c r="D80" s="3"/>
      <c r="E80" s="2"/>
    </row>
    <row r="81" spans="1:6" s="33" customFormat="1" ht="15.75" thickBot="1" x14ac:dyDescent="0.3">
      <c r="A81" s="35" t="s">
        <v>116</v>
      </c>
      <c r="B81" s="35"/>
      <c r="C81" s="43">
        <v>3508.01</v>
      </c>
      <c r="D81" s="35" t="s">
        <v>4</v>
      </c>
      <c r="E81" s="43">
        <v>1205.5</v>
      </c>
    </row>
    <row r="82" spans="1:6" ht="57.75" thickBot="1" x14ac:dyDescent="0.3">
      <c r="A82" s="24" t="s">
        <v>28</v>
      </c>
      <c r="B82" s="9" t="e">
        <f>SUM(#REF!)</f>
        <v>#REF!</v>
      </c>
      <c r="C82" s="10">
        <f>SUM(C83:C91)</f>
        <v>200792.74</v>
      </c>
      <c r="D82" s="3"/>
      <c r="E82" s="2"/>
    </row>
    <row r="83" spans="1:6" s="33" customFormat="1" ht="15.75" thickBot="1" x14ac:dyDescent="0.3">
      <c r="A83" s="35" t="s">
        <v>119</v>
      </c>
      <c r="B83" s="35"/>
      <c r="C83" s="43">
        <v>458.29</v>
      </c>
      <c r="D83" s="35" t="s">
        <v>4</v>
      </c>
      <c r="E83" s="43">
        <v>26958</v>
      </c>
    </row>
    <row r="84" spans="1:6" s="33" customFormat="1" ht="15.75" thickBot="1" x14ac:dyDescent="0.3">
      <c r="A84" s="35" t="s">
        <v>120</v>
      </c>
      <c r="B84" s="35"/>
      <c r="C84" s="43">
        <v>458.29</v>
      </c>
      <c r="D84" s="35" t="s">
        <v>4</v>
      </c>
      <c r="E84" s="43">
        <v>26958</v>
      </c>
    </row>
    <row r="85" spans="1:6" s="33" customFormat="1" ht="15.75" thickBot="1" x14ac:dyDescent="0.3">
      <c r="A85" s="35" t="s">
        <v>121</v>
      </c>
      <c r="B85" s="35"/>
      <c r="C85" s="43">
        <v>754.5</v>
      </c>
      <c r="D85" s="35" t="s">
        <v>4</v>
      </c>
      <c r="E85" s="43">
        <v>150</v>
      </c>
    </row>
    <row r="86" spans="1:6" s="33" customFormat="1" ht="15.75" thickBot="1" x14ac:dyDescent="0.3">
      <c r="A86" s="35" t="s">
        <v>122</v>
      </c>
      <c r="B86" s="35"/>
      <c r="C86" s="43">
        <v>3533.36</v>
      </c>
      <c r="D86" s="35" t="s">
        <v>123</v>
      </c>
      <c r="E86" s="43">
        <v>0.33</v>
      </c>
    </row>
    <row r="87" spans="1:6" s="33" customFormat="1" ht="15.75" thickBot="1" x14ac:dyDescent="0.3">
      <c r="A87" s="35" t="s">
        <v>124</v>
      </c>
      <c r="B87" s="35"/>
      <c r="C87" s="43">
        <v>483.69</v>
      </c>
      <c r="D87" s="35" t="s">
        <v>71</v>
      </c>
      <c r="E87" s="43">
        <v>1</v>
      </c>
    </row>
    <row r="88" spans="1:6" s="33" customFormat="1" ht="15.75" thickBot="1" x14ac:dyDescent="0.3">
      <c r="A88" s="35" t="s">
        <v>125</v>
      </c>
      <c r="B88" s="35"/>
      <c r="C88" s="43">
        <v>66046.36</v>
      </c>
      <c r="D88" s="35" t="s">
        <v>4</v>
      </c>
      <c r="E88" s="43">
        <v>26957.7</v>
      </c>
    </row>
    <row r="89" spans="1:6" s="33" customFormat="1" ht="15.75" thickBot="1" x14ac:dyDescent="0.3">
      <c r="A89" s="35" t="s">
        <v>126</v>
      </c>
      <c r="B89" s="35"/>
      <c r="C89" s="43">
        <v>69689.679999999993</v>
      </c>
      <c r="D89" s="35" t="s">
        <v>4</v>
      </c>
      <c r="E89" s="43">
        <v>25341.7</v>
      </c>
    </row>
    <row r="90" spans="1:6" s="33" customFormat="1" ht="15.75" thickBot="1" x14ac:dyDescent="0.3">
      <c r="A90" s="35" t="s">
        <v>127</v>
      </c>
      <c r="B90" s="35"/>
      <c r="C90" s="43">
        <v>1912.57</v>
      </c>
      <c r="D90" s="35" t="s">
        <v>71</v>
      </c>
      <c r="E90" s="43">
        <v>1</v>
      </c>
    </row>
    <row r="91" spans="1:6" s="33" customFormat="1" ht="15.75" thickBot="1" x14ac:dyDescent="0.3">
      <c r="A91" s="35" t="s">
        <v>128</v>
      </c>
      <c r="B91" s="35"/>
      <c r="C91" s="43">
        <v>57456</v>
      </c>
      <c r="D91" s="35" t="s">
        <v>4</v>
      </c>
      <c r="E91" s="43">
        <v>50.4</v>
      </c>
    </row>
    <row r="92" spans="1:6" x14ac:dyDescent="0.25">
      <c r="A92" s="24" t="s">
        <v>29</v>
      </c>
      <c r="B92" s="9">
        <f>B93</f>
        <v>4271.1864406779659</v>
      </c>
      <c r="C92" s="10">
        <f>C93+C94</f>
        <v>62319.06</v>
      </c>
      <c r="D92" s="3"/>
      <c r="E92" s="2"/>
    </row>
    <row r="93" spans="1:6" ht="45" x14ac:dyDescent="0.25">
      <c r="A93" s="5" t="s">
        <v>9</v>
      </c>
      <c r="B93" s="11">
        <f>C93/1.18</f>
        <v>4271.1864406779659</v>
      </c>
      <c r="C93" s="12">
        <f>E93*12*5</f>
        <v>5040</v>
      </c>
      <c r="D93" s="5" t="s">
        <v>7</v>
      </c>
      <c r="E93" s="5">
        <v>84</v>
      </c>
    </row>
    <row r="94" spans="1:6" x14ac:dyDescent="0.25">
      <c r="A94" s="5" t="s">
        <v>62</v>
      </c>
      <c r="B94" s="11"/>
      <c r="C94" s="12">
        <v>57279.06</v>
      </c>
      <c r="D94" s="5"/>
      <c r="E94" s="5"/>
    </row>
    <row r="95" spans="1:6" x14ac:dyDescent="0.25">
      <c r="A95" s="24" t="s">
        <v>172</v>
      </c>
      <c r="B95" s="13" t="e">
        <f>B12+B15+B18+#REF!+#REF!+#REF!+B72+B73+B74+B76+B77+B80+B82+B92</f>
        <v>#REF!</v>
      </c>
      <c r="C95" s="14">
        <f>C12+C15+C18+C20+C27+C40+C74+C76+C77+C80+C1009+C82+C72+C71</f>
        <v>1683314.1</v>
      </c>
      <c r="D95" s="25" t="s">
        <v>36</v>
      </c>
      <c r="E95" s="2"/>
      <c r="F95" s="41" t="b">
        <f>C95=[1]Лист1!$C$72</f>
        <v>1</v>
      </c>
    </row>
    <row r="96" spans="1:6" x14ac:dyDescent="0.25">
      <c r="A96" s="24" t="s">
        <v>173</v>
      </c>
      <c r="B96" s="15"/>
      <c r="C96" s="10">
        <f>C95*1.2+C92</f>
        <v>2082295.98</v>
      </c>
      <c r="D96" s="25" t="s">
        <v>36</v>
      </c>
      <c r="E96" s="2"/>
    </row>
    <row r="97" spans="1:5" x14ac:dyDescent="0.25">
      <c r="A97" s="24" t="s">
        <v>174</v>
      </c>
      <c r="B97" s="15"/>
      <c r="C97" s="10">
        <f>C5+C8-C96</f>
        <v>-832122.61999999988</v>
      </c>
      <c r="D97" s="25" t="s">
        <v>36</v>
      </c>
      <c r="E97" s="2"/>
    </row>
    <row r="98" spans="1:5" ht="28.5" x14ac:dyDescent="0.25">
      <c r="A98" s="24" t="s">
        <v>175</v>
      </c>
      <c r="B98" s="9"/>
      <c r="C98" s="10">
        <f>C97+C7</f>
        <v>-856677.55</v>
      </c>
      <c r="D98" s="25" t="s">
        <v>36</v>
      </c>
      <c r="E98" s="2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19" workbookViewId="0">
      <selection activeCell="A47" sqref="A47:XFD47"/>
    </sheetView>
  </sheetViews>
  <sheetFormatPr defaultRowHeight="15" x14ac:dyDescent="0.25"/>
  <cols>
    <col min="1" max="1" width="61" customWidth="1"/>
    <col min="2" max="2" width="57.42578125" style="33" hidden="1" customWidth="1"/>
    <col min="3" max="3" width="14.85546875" customWidth="1"/>
    <col min="5" max="5" width="11.140625" customWidth="1"/>
  </cols>
  <sheetData>
    <row r="1" spans="1:5" x14ac:dyDescent="0.25">
      <c r="A1" s="33" t="s">
        <v>63</v>
      </c>
      <c r="C1" s="33"/>
      <c r="D1" s="33"/>
      <c r="E1" s="33"/>
    </row>
    <row r="2" spans="1:5" x14ac:dyDescent="0.25">
      <c r="A2" s="33" t="s">
        <v>61</v>
      </c>
      <c r="C2" s="33"/>
      <c r="D2" s="33"/>
      <c r="E2" s="33"/>
    </row>
    <row r="3" spans="1:5" ht="15.75" thickBot="1" x14ac:dyDescent="0.3">
      <c r="A3" s="33"/>
      <c r="C3" s="33"/>
      <c r="D3" s="33"/>
      <c r="E3" s="33"/>
    </row>
    <row r="4" spans="1:5" ht="15.75" thickBot="1" x14ac:dyDescent="0.3">
      <c r="A4" s="34" t="s">
        <v>60</v>
      </c>
      <c r="B4" s="34"/>
      <c r="C4" s="34" t="s">
        <v>64</v>
      </c>
      <c r="D4" s="34" t="s">
        <v>59</v>
      </c>
      <c r="E4" s="34" t="s">
        <v>58</v>
      </c>
    </row>
    <row r="5" spans="1:5" s="40" customFormat="1" ht="15.75" thickBot="1" x14ac:dyDescent="0.3">
      <c r="A5" s="38" t="s">
        <v>65</v>
      </c>
      <c r="B5" s="38"/>
      <c r="C5" s="39">
        <v>69072.88</v>
      </c>
      <c r="D5" s="38" t="s">
        <v>14</v>
      </c>
      <c r="E5" s="39">
        <v>1304</v>
      </c>
    </row>
    <row r="6" spans="1:5" s="40" customFormat="1" ht="15.75" thickBot="1" x14ac:dyDescent="0.3">
      <c r="A6" s="38" t="s">
        <v>66</v>
      </c>
      <c r="B6" s="38"/>
      <c r="C6" s="39">
        <v>69231.789999999994</v>
      </c>
      <c r="D6" s="38" t="s">
        <v>14</v>
      </c>
      <c r="E6" s="39">
        <v>1307</v>
      </c>
    </row>
    <row r="7" spans="1:5" s="40" customFormat="1" ht="15.75" thickBot="1" x14ac:dyDescent="0.3">
      <c r="A7" s="38" t="s">
        <v>30</v>
      </c>
      <c r="B7" s="38"/>
      <c r="C7" s="39">
        <v>484.53</v>
      </c>
      <c r="D7" s="38" t="s">
        <v>31</v>
      </c>
      <c r="E7" s="39">
        <v>1</v>
      </c>
    </row>
    <row r="8" spans="1:5" s="40" customFormat="1" ht="15.75" thickBot="1" x14ac:dyDescent="0.3">
      <c r="A8" s="38" t="s">
        <v>67</v>
      </c>
      <c r="B8" s="38"/>
      <c r="C8" s="39">
        <v>2426.06</v>
      </c>
      <c r="D8" s="38" t="s">
        <v>4</v>
      </c>
      <c r="E8" s="39">
        <v>26956.2</v>
      </c>
    </row>
    <row r="9" spans="1:5" s="40" customFormat="1" ht="15.75" thickBot="1" x14ac:dyDescent="0.3">
      <c r="A9" s="38" t="s">
        <v>68</v>
      </c>
      <c r="B9" s="38"/>
      <c r="C9" s="39">
        <v>2426.06</v>
      </c>
      <c r="D9" s="38" t="s">
        <v>4</v>
      </c>
      <c r="E9" s="39">
        <v>26956.2</v>
      </c>
    </row>
    <row r="10" spans="1:5" s="40" customFormat="1" ht="15.75" thickBot="1" x14ac:dyDescent="0.3">
      <c r="A10" s="38" t="s">
        <v>57</v>
      </c>
      <c r="B10" s="38"/>
      <c r="C10" s="39">
        <v>3422.2</v>
      </c>
      <c r="D10" s="38" t="s">
        <v>4</v>
      </c>
      <c r="E10" s="39">
        <v>2410</v>
      </c>
    </row>
    <row r="11" spans="1:5" s="40" customFormat="1" ht="15.75" thickBot="1" x14ac:dyDescent="0.3">
      <c r="A11" s="38" t="s">
        <v>57</v>
      </c>
      <c r="B11" s="38"/>
      <c r="C11" s="39">
        <v>3422.2</v>
      </c>
      <c r="D11" s="38" t="s">
        <v>4</v>
      </c>
      <c r="E11" s="39">
        <v>2410</v>
      </c>
    </row>
    <row r="12" spans="1:5" s="40" customFormat="1" ht="15.75" thickBot="1" x14ac:dyDescent="0.3">
      <c r="A12" s="38" t="s">
        <v>69</v>
      </c>
      <c r="B12" s="38"/>
      <c r="C12" s="39">
        <v>189.56</v>
      </c>
      <c r="D12" s="38" t="s">
        <v>4</v>
      </c>
      <c r="E12" s="39">
        <v>0.4</v>
      </c>
    </row>
    <row r="13" spans="1:5" s="40" customFormat="1" ht="15.75" thickBot="1" x14ac:dyDescent="0.3">
      <c r="A13" s="38" t="s">
        <v>70</v>
      </c>
      <c r="B13" s="38"/>
      <c r="C13" s="39">
        <v>4385.88</v>
      </c>
      <c r="D13" s="38" t="s">
        <v>71</v>
      </c>
      <c r="E13" s="39">
        <v>12</v>
      </c>
    </row>
    <row r="14" spans="1:5" s="40" customFormat="1" ht="15.75" thickBot="1" x14ac:dyDescent="0.3">
      <c r="A14" s="38" t="s">
        <v>72</v>
      </c>
      <c r="B14" s="38"/>
      <c r="C14" s="39">
        <v>635.20000000000005</v>
      </c>
      <c r="D14" s="38" t="s">
        <v>71</v>
      </c>
      <c r="E14" s="39">
        <v>8</v>
      </c>
    </row>
    <row r="15" spans="1:5" s="40" customFormat="1" ht="15.75" thickBot="1" x14ac:dyDescent="0.3">
      <c r="A15" s="38" t="s">
        <v>73</v>
      </c>
      <c r="B15" s="38"/>
      <c r="C15" s="39">
        <v>461.22</v>
      </c>
      <c r="D15" s="38" t="s">
        <v>71</v>
      </c>
      <c r="E15" s="39">
        <v>2</v>
      </c>
    </row>
    <row r="16" spans="1:5" s="40" customFormat="1" ht="15.75" thickBot="1" x14ac:dyDescent="0.3">
      <c r="A16" s="38" t="s">
        <v>74</v>
      </c>
      <c r="B16" s="38"/>
      <c r="C16" s="39">
        <v>2488.5500000000002</v>
      </c>
      <c r="D16" s="38" t="s">
        <v>71</v>
      </c>
      <c r="E16" s="39">
        <v>1</v>
      </c>
    </row>
    <row r="17" spans="1:5" s="40" customFormat="1" ht="15.75" thickBot="1" x14ac:dyDescent="0.3">
      <c r="A17" s="38" t="s">
        <v>75</v>
      </c>
      <c r="B17" s="38"/>
      <c r="C17" s="39">
        <v>1500</v>
      </c>
      <c r="D17" s="38" t="s">
        <v>76</v>
      </c>
      <c r="E17" s="39">
        <v>15</v>
      </c>
    </row>
    <row r="18" spans="1:5" s="40" customFormat="1" ht="15.75" thickBot="1" x14ac:dyDescent="0.3">
      <c r="A18" s="38" t="s">
        <v>77</v>
      </c>
      <c r="B18" s="38"/>
      <c r="C18" s="39">
        <v>211.69</v>
      </c>
      <c r="D18" s="38" t="s">
        <v>4</v>
      </c>
      <c r="E18" s="39">
        <v>12452.59</v>
      </c>
    </row>
    <row r="19" spans="1:5" s="40" customFormat="1" ht="15.75" thickBot="1" x14ac:dyDescent="0.3">
      <c r="A19" s="38" t="s">
        <v>78</v>
      </c>
      <c r="B19" s="38"/>
      <c r="C19" s="39">
        <v>3649.1</v>
      </c>
      <c r="D19" s="38" t="s">
        <v>6</v>
      </c>
      <c r="E19" s="39">
        <v>13</v>
      </c>
    </row>
    <row r="20" spans="1:5" s="40" customFormat="1" ht="15.75" thickBot="1" x14ac:dyDescent="0.3">
      <c r="A20" s="38" t="s">
        <v>78</v>
      </c>
      <c r="B20" s="38"/>
      <c r="C20" s="39">
        <v>280.7</v>
      </c>
      <c r="D20" s="38" t="s">
        <v>79</v>
      </c>
      <c r="E20" s="39">
        <v>1</v>
      </c>
    </row>
    <row r="21" spans="1:5" s="40" customFormat="1" ht="15.75" thickBot="1" x14ac:dyDescent="0.3">
      <c r="A21" s="38" t="s">
        <v>78</v>
      </c>
      <c r="B21" s="38"/>
      <c r="C21" s="39">
        <v>1811.68</v>
      </c>
      <c r="D21" s="38" t="s">
        <v>6</v>
      </c>
      <c r="E21" s="39">
        <v>13</v>
      </c>
    </row>
    <row r="22" spans="1:5" s="40" customFormat="1" ht="15.75" thickBot="1" x14ac:dyDescent="0.3">
      <c r="A22" s="38" t="s">
        <v>80</v>
      </c>
      <c r="B22" s="38"/>
      <c r="C22" s="39">
        <v>263.2</v>
      </c>
      <c r="D22" s="38" t="s">
        <v>4</v>
      </c>
      <c r="E22" s="39">
        <v>56</v>
      </c>
    </row>
    <row r="23" spans="1:5" s="40" customFormat="1" ht="15.75" thickBot="1" x14ac:dyDescent="0.3">
      <c r="A23" s="38" t="s">
        <v>81</v>
      </c>
      <c r="B23" s="38"/>
      <c r="C23" s="39">
        <v>47537.760000000002</v>
      </c>
      <c r="D23" s="38" t="s">
        <v>6</v>
      </c>
      <c r="E23" s="39">
        <v>16</v>
      </c>
    </row>
    <row r="24" spans="1:5" s="40" customFormat="1" ht="15.75" thickBot="1" x14ac:dyDescent="0.3">
      <c r="A24" s="38" t="s">
        <v>39</v>
      </c>
      <c r="B24" s="38"/>
      <c r="C24" s="39">
        <v>28150.2</v>
      </c>
      <c r="D24" s="38" t="s">
        <v>6</v>
      </c>
      <c r="E24" s="39">
        <v>90</v>
      </c>
    </row>
    <row r="25" spans="1:5" s="40" customFormat="1" ht="15.75" thickBot="1" x14ac:dyDescent="0.3">
      <c r="A25" s="38" t="s">
        <v>82</v>
      </c>
      <c r="B25" s="38"/>
      <c r="C25" s="39">
        <v>5689.5</v>
      </c>
      <c r="D25" s="38" t="s">
        <v>6</v>
      </c>
      <c r="E25" s="39">
        <v>15</v>
      </c>
    </row>
    <row r="26" spans="1:5" s="40" customFormat="1" ht="15.75" thickBot="1" x14ac:dyDescent="0.3">
      <c r="A26" s="38" t="s">
        <v>56</v>
      </c>
      <c r="B26" s="38"/>
      <c r="C26" s="39">
        <v>1494.4</v>
      </c>
      <c r="D26" s="38" t="s">
        <v>71</v>
      </c>
      <c r="E26" s="39">
        <v>32</v>
      </c>
    </row>
    <row r="27" spans="1:5" s="40" customFormat="1" ht="15.75" thickBot="1" x14ac:dyDescent="0.3">
      <c r="A27" s="38" t="s">
        <v>83</v>
      </c>
      <c r="B27" s="38"/>
      <c r="C27" s="39">
        <v>1034.98</v>
      </c>
      <c r="D27" s="38" t="s">
        <v>71</v>
      </c>
      <c r="E27" s="39">
        <v>1</v>
      </c>
    </row>
    <row r="28" spans="1:5" s="40" customFormat="1" ht="15.75" thickBot="1" x14ac:dyDescent="0.3">
      <c r="A28" s="38" t="s">
        <v>84</v>
      </c>
      <c r="B28" s="38"/>
      <c r="C28" s="39">
        <v>128263.5</v>
      </c>
      <c r="D28" s="38" t="s">
        <v>4</v>
      </c>
      <c r="E28" s="39">
        <v>135</v>
      </c>
    </row>
    <row r="29" spans="1:5" s="40" customFormat="1" ht="15.75" thickBot="1" x14ac:dyDescent="0.3">
      <c r="A29" s="38" t="s">
        <v>85</v>
      </c>
      <c r="B29" s="38"/>
      <c r="C29" s="39">
        <v>1219.98</v>
      </c>
      <c r="D29" s="38" t="s">
        <v>71</v>
      </c>
      <c r="E29" s="39">
        <v>2</v>
      </c>
    </row>
    <row r="30" spans="1:5" s="40" customFormat="1" ht="15.75" thickBot="1" x14ac:dyDescent="0.3">
      <c r="A30" s="38" t="s">
        <v>38</v>
      </c>
      <c r="B30" s="38"/>
      <c r="C30" s="39">
        <v>5111.32</v>
      </c>
      <c r="D30" s="38" t="s">
        <v>33</v>
      </c>
      <c r="E30" s="39">
        <v>4</v>
      </c>
    </row>
    <row r="31" spans="1:5" s="40" customFormat="1" ht="15.75" thickBot="1" x14ac:dyDescent="0.3">
      <c r="A31" s="38" t="s">
        <v>86</v>
      </c>
      <c r="B31" s="38"/>
      <c r="C31" s="39">
        <v>81968</v>
      </c>
      <c r="D31" s="38" t="s">
        <v>6</v>
      </c>
      <c r="E31" s="39">
        <v>54.5</v>
      </c>
    </row>
    <row r="32" spans="1:5" s="40" customFormat="1" ht="15.75" thickBot="1" x14ac:dyDescent="0.3">
      <c r="A32" s="38" t="s">
        <v>87</v>
      </c>
      <c r="B32" s="38"/>
      <c r="C32" s="39">
        <v>21564.959999999999</v>
      </c>
      <c r="D32" s="38" t="s">
        <v>4</v>
      </c>
      <c r="E32" s="39">
        <v>26956.2</v>
      </c>
    </row>
    <row r="33" spans="1:5" s="40" customFormat="1" ht="15.75" thickBot="1" x14ac:dyDescent="0.3">
      <c r="A33" s="38" t="s">
        <v>88</v>
      </c>
      <c r="B33" s="38"/>
      <c r="C33" s="39">
        <v>24260.58</v>
      </c>
      <c r="D33" s="38" t="s">
        <v>4</v>
      </c>
      <c r="E33" s="39">
        <v>26956.2</v>
      </c>
    </row>
    <row r="34" spans="1:5" s="40" customFormat="1" ht="15.75" thickBot="1" x14ac:dyDescent="0.3">
      <c r="A34" s="38" t="s">
        <v>89</v>
      </c>
      <c r="B34" s="38"/>
      <c r="C34" s="39">
        <v>42860.34</v>
      </c>
      <c r="D34" s="38" t="s">
        <v>4</v>
      </c>
      <c r="E34" s="39">
        <v>26956.2</v>
      </c>
    </row>
    <row r="35" spans="1:5" s="40" customFormat="1" ht="15.75" thickBot="1" x14ac:dyDescent="0.3">
      <c r="A35" s="38" t="s">
        <v>90</v>
      </c>
      <c r="B35" s="38"/>
      <c r="C35" s="39">
        <v>37289.4</v>
      </c>
      <c r="D35" s="38" t="s">
        <v>4</v>
      </c>
      <c r="E35" s="39">
        <v>22463.5</v>
      </c>
    </row>
    <row r="36" spans="1:5" s="40" customFormat="1" ht="15.75" thickBot="1" x14ac:dyDescent="0.3">
      <c r="A36" s="38" t="s">
        <v>91</v>
      </c>
      <c r="B36" s="38"/>
      <c r="C36" s="39">
        <v>63841.24</v>
      </c>
      <c r="D36" s="38" t="s">
        <v>4</v>
      </c>
      <c r="E36" s="39">
        <v>26057.66</v>
      </c>
    </row>
    <row r="37" spans="1:5" s="40" customFormat="1" ht="15.75" thickBot="1" x14ac:dyDescent="0.3">
      <c r="A37" s="38" t="s">
        <v>92</v>
      </c>
      <c r="B37" s="38"/>
      <c r="C37" s="39">
        <v>66042.66</v>
      </c>
      <c r="D37" s="38" t="s">
        <v>4</v>
      </c>
      <c r="E37" s="39">
        <v>26956.2</v>
      </c>
    </row>
    <row r="38" spans="1:5" s="40" customFormat="1" ht="15.75" thickBot="1" x14ac:dyDescent="0.3">
      <c r="A38" s="38" t="s">
        <v>93</v>
      </c>
      <c r="B38" s="38"/>
      <c r="C38" s="39">
        <v>725.48</v>
      </c>
      <c r="D38" s="38" t="s">
        <v>32</v>
      </c>
      <c r="E38" s="39">
        <v>1</v>
      </c>
    </row>
    <row r="39" spans="1:5" s="40" customFormat="1" ht="15.75" thickBot="1" x14ac:dyDescent="0.3">
      <c r="A39" s="38" t="s">
        <v>94</v>
      </c>
      <c r="B39" s="38"/>
      <c r="C39" s="39">
        <v>101355.31</v>
      </c>
      <c r="D39" s="38" t="s">
        <v>4</v>
      </c>
      <c r="E39" s="39">
        <v>26956.2</v>
      </c>
    </row>
    <row r="40" spans="1:5" s="40" customFormat="1" ht="15.75" thickBot="1" x14ac:dyDescent="0.3">
      <c r="A40" s="38" t="s">
        <v>95</v>
      </c>
      <c r="B40" s="38"/>
      <c r="C40" s="39">
        <v>106476.99</v>
      </c>
      <c r="D40" s="38" t="s">
        <v>4</v>
      </c>
      <c r="E40" s="39">
        <v>26956.2</v>
      </c>
    </row>
    <row r="41" spans="1:5" s="40" customFormat="1" ht="15.75" thickBot="1" x14ac:dyDescent="0.3">
      <c r="A41" s="38" t="s">
        <v>96</v>
      </c>
      <c r="B41" s="38"/>
      <c r="C41" s="39">
        <v>471.67</v>
      </c>
      <c r="D41" s="38" t="s">
        <v>5</v>
      </c>
      <c r="E41" s="39">
        <v>1</v>
      </c>
    </row>
    <row r="42" spans="1:5" s="40" customFormat="1" ht="15.75" thickBot="1" x14ac:dyDescent="0.3">
      <c r="A42" s="38" t="s">
        <v>55</v>
      </c>
      <c r="B42" s="38"/>
      <c r="C42" s="39">
        <v>179.6</v>
      </c>
      <c r="D42" s="38" t="s">
        <v>71</v>
      </c>
      <c r="E42" s="39">
        <v>1</v>
      </c>
    </row>
    <row r="43" spans="1:5" s="40" customFormat="1" ht="15.75" thickBot="1" x14ac:dyDescent="0.3">
      <c r="A43" s="38" t="s">
        <v>97</v>
      </c>
      <c r="B43" s="38"/>
      <c r="C43" s="39">
        <v>2156.5</v>
      </c>
      <c r="D43" s="38" t="s">
        <v>4</v>
      </c>
      <c r="E43" s="39">
        <v>26956.2</v>
      </c>
    </row>
    <row r="44" spans="1:5" s="40" customFormat="1" ht="15.75" thickBot="1" x14ac:dyDescent="0.3">
      <c r="A44" s="38" t="s">
        <v>98</v>
      </c>
      <c r="B44" s="38"/>
      <c r="C44" s="39">
        <v>2426.06</v>
      </c>
      <c r="D44" s="38" t="s">
        <v>4</v>
      </c>
      <c r="E44" s="39">
        <v>26956.2</v>
      </c>
    </row>
    <row r="45" spans="1:5" s="40" customFormat="1" ht="15.75" thickBot="1" x14ac:dyDescent="0.3">
      <c r="A45" s="38" t="s">
        <v>99</v>
      </c>
      <c r="B45" s="38"/>
      <c r="C45" s="39">
        <v>10243.36</v>
      </c>
      <c r="D45" s="38" t="s">
        <v>4</v>
      </c>
      <c r="E45" s="39">
        <v>26956.2</v>
      </c>
    </row>
    <row r="46" spans="1:5" s="40" customFormat="1" ht="15.75" thickBot="1" x14ac:dyDescent="0.3">
      <c r="A46" s="38" t="s">
        <v>100</v>
      </c>
      <c r="B46" s="38"/>
      <c r="C46" s="39">
        <v>10243.36</v>
      </c>
      <c r="D46" s="38" t="s">
        <v>4</v>
      </c>
      <c r="E46" s="39">
        <v>26956.2</v>
      </c>
    </row>
    <row r="47" spans="1:5" s="40" customFormat="1" ht="15.75" thickBot="1" x14ac:dyDescent="0.3">
      <c r="A47" s="38" t="s">
        <v>34</v>
      </c>
      <c r="B47" s="38"/>
      <c r="C47" s="39">
        <v>270.14</v>
      </c>
      <c r="D47" s="38" t="s">
        <v>35</v>
      </c>
      <c r="E47" s="39">
        <v>1</v>
      </c>
    </row>
    <row r="48" spans="1:5" s="40" customFormat="1" ht="15.75" thickBot="1" x14ac:dyDescent="0.3">
      <c r="A48" s="38" t="s">
        <v>101</v>
      </c>
      <c r="B48" s="38"/>
      <c r="C48" s="39">
        <v>1656.8</v>
      </c>
      <c r="D48" s="38" t="s">
        <v>6</v>
      </c>
      <c r="E48" s="39">
        <v>40</v>
      </c>
    </row>
    <row r="49" spans="1:5" s="40" customFormat="1" ht="15.75" thickBot="1" x14ac:dyDescent="0.3">
      <c r="A49" s="38" t="s">
        <v>54</v>
      </c>
      <c r="B49" s="38"/>
      <c r="C49" s="39">
        <v>621.53</v>
      </c>
      <c r="D49" s="38" t="s">
        <v>32</v>
      </c>
      <c r="E49" s="39">
        <v>1</v>
      </c>
    </row>
    <row r="50" spans="1:5" s="40" customFormat="1" ht="15.75" thickBot="1" x14ac:dyDescent="0.3">
      <c r="A50" s="38" t="s">
        <v>102</v>
      </c>
      <c r="B50" s="38"/>
      <c r="C50" s="39">
        <v>1605</v>
      </c>
      <c r="D50" s="38" t="s">
        <v>6</v>
      </c>
      <c r="E50" s="39">
        <v>1</v>
      </c>
    </row>
    <row r="51" spans="1:5" s="40" customFormat="1" ht="15.75" thickBot="1" x14ac:dyDescent="0.3">
      <c r="A51" s="38" t="s">
        <v>103</v>
      </c>
      <c r="B51" s="38"/>
      <c r="C51" s="39">
        <v>51653</v>
      </c>
      <c r="D51" s="38" t="s">
        <v>6</v>
      </c>
      <c r="E51" s="39">
        <v>35</v>
      </c>
    </row>
    <row r="52" spans="1:5" s="40" customFormat="1" ht="15.75" thickBot="1" x14ac:dyDescent="0.3">
      <c r="A52" s="38" t="s">
        <v>103</v>
      </c>
      <c r="B52" s="38"/>
      <c r="C52" s="39">
        <v>3760</v>
      </c>
      <c r="D52" s="38" t="s">
        <v>6</v>
      </c>
      <c r="E52" s="39">
        <v>2.5</v>
      </c>
    </row>
    <row r="53" spans="1:5" s="40" customFormat="1" ht="15.75" thickBot="1" x14ac:dyDescent="0.3">
      <c r="A53" s="38" t="s">
        <v>104</v>
      </c>
      <c r="B53" s="38"/>
      <c r="C53" s="39">
        <v>6028</v>
      </c>
      <c r="D53" s="38" t="s">
        <v>6</v>
      </c>
      <c r="E53" s="39">
        <v>5.5</v>
      </c>
    </row>
    <row r="54" spans="1:5" ht="15.75" thickBot="1" x14ac:dyDescent="0.3">
      <c r="A54" s="35"/>
      <c r="B54" s="35"/>
      <c r="C54" s="37">
        <v>1022564.1200000002</v>
      </c>
      <c r="D54" s="35"/>
      <c r="E54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3" workbookViewId="0">
      <selection activeCell="D27" sqref="D27"/>
    </sheetView>
  </sheetViews>
  <sheetFormatPr defaultRowHeight="15" x14ac:dyDescent="0.25"/>
  <cols>
    <col min="1" max="1" width="12.28515625" style="26" customWidth="1"/>
    <col min="2" max="2" width="13.140625" style="26" customWidth="1"/>
    <col min="3" max="3" width="14.7109375" style="26" customWidth="1"/>
    <col min="4" max="4" width="12.7109375" style="26" customWidth="1"/>
    <col min="5" max="5" width="16" style="26" customWidth="1"/>
    <col min="6" max="6" width="15.85546875" style="26" customWidth="1"/>
    <col min="7" max="7" width="9.140625" style="26"/>
    <col min="8" max="8" width="15.28515625" style="26" customWidth="1"/>
    <col min="9" max="9" width="9.140625" style="26"/>
    <col min="10" max="10" width="13.85546875" style="26" customWidth="1"/>
    <col min="11" max="11" width="9.140625" style="26"/>
    <col min="12" max="12" width="11.7109375" style="26" customWidth="1"/>
    <col min="13" max="13" width="13.140625" style="26" customWidth="1"/>
    <col min="14" max="16384" width="9.140625" style="26"/>
  </cols>
  <sheetData>
    <row r="1" spans="1:13" x14ac:dyDescent="0.25">
      <c r="A1" s="51" t="s">
        <v>52</v>
      </c>
      <c r="B1" s="51"/>
      <c r="C1" s="51"/>
      <c r="D1" s="51"/>
      <c r="E1" s="51"/>
      <c r="F1" s="51"/>
      <c r="H1" s="51" t="s">
        <v>53</v>
      </c>
      <c r="I1" s="51"/>
      <c r="J1" s="51"/>
      <c r="K1" s="51"/>
      <c r="L1" s="51"/>
      <c r="M1" s="51"/>
    </row>
    <row r="2" spans="1:13" ht="112.5" x14ac:dyDescent="0.3">
      <c r="A2" s="27" t="s">
        <v>46</v>
      </c>
      <c r="B2" s="27" t="s">
        <v>50</v>
      </c>
      <c r="C2" s="27" t="s">
        <v>47</v>
      </c>
      <c r="D2" s="27" t="s">
        <v>51</v>
      </c>
      <c r="E2" s="27" t="s">
        <v>47</v>
      </c>
      <c r="F2" s="28" t="s">
        <v>49</v>
      </c>
      <c r="H2" s="27" t="s">
        <v>46</v>
      </c>
      <c r="I2" s="27" t="s">
        <v>50</v>
      </c>
      <c r="J2" s="27" t="s">
        <v>47</v>
      </c>
      <c r="K2" s="27" t="s">
        <v>51</v>
      </c>
      <c r="L2" s="27" t="s">
        <v>47</v>
      </c>
      <c r="M2" s="28" t="s">
        <v>49</v>
      </c>
    </row>
    <row r="3" spans="1:13" ht="18.75" x14ac:dyDescent="0.3">
      <c r="A3" s="29" t="s">
        <v>41</v>
      </c>
      <c r="B3" s="27">
        <f>32.5+540</f>
        <v>572.5</v>
      </c>
      <c r="C3" s="27">
        <f>500*B3</f>
        <v>286250</v>
      </c>
      <c r="D3" s="27">
        <f>12+24</f>
        <v>36</v>
      </c>
      <c r="E3" s="27">
        <f>700*D3</f>
        <v>25200</v>
      </c>
      <c r="F3" s="27">
        <v>-309328.62</v>
      </c>
      <c r="H3" s="29" t="s">
        <v>41</v>
      </c>
      <c r="I3" s="27">
        <f>B3+B12+B21</f>
        <v>1033.5</v>
      </c>
      <c r="J3" s="27">
        <f>500*I3</f>
        <v>516750</v>
      </c>
      <c r="K3" s="27">
        <f>D3+D12+D21</f>
        <v>44</v>
      </c>
      <c r="L3" s="27">
        <f>700*K3</f>
        <v>30800</v>
      </c>
      <c r="M3" s="27">
        <v>-309328.62</v>
      </c>
    </row>
    <row r="4" spans="1:13" ht="18.75" x14ac:dyDescent="0.3">
      <c r="A4" s="29" t="s">
        <v>42</v>
      </c>
      <c r="B4" s="27">
        <f>120+540</f>
        <v>660</v>
      </c>
      <c r="C4" s="27">
        <f t="shared" ref="C4:C7" si="0">500*B4</f>
        <v>330000</v>
      </c>
      <c r="D4" s="27"/>
      <c r="E4" s="27">
        <f t="shared" ref="E4:E7" si="1">700*D4</f>
        <v>0</v>
      </c>
      <c r="F4" s="27">
        <v>-1492269.21</v>
      </c>
      <c r="H4" s="29" t="s">
        <v>42</v>
      </c>
      <c r="I4" s="27">
        <f>B4+B13+B22</f>
        <v>1926</v>
      </c>
      <c r="J4" s="27">
        <f t="shared" ref="J4:J7" si="2">500*I4</f>
        <v>963000</v>
      </c>
      <c r="K4" s="27">
        <f>D4+D13+D22</f>
        <v>0</v>
      </c>
      <c r="L4" s="27">
        <f t="shared" ref="L4:L7" si="3">700*K4</f>
        <v>0</v>
      </c>
      <c r="M4" s="27">
        <v>-1492269.21</v>
      </c>
    </row>
    <row r="5" spans="1:13" ht="18.75" x14ac:dyDescent="0.3">
      <c r="A5" s="29" t="s">
        <v>43</v>
      </c>
      <c r="B5" s="27">
        <v>1080</v>
      </c>
      <c r="C5" s="27">
        <f t="shared" si="0"/>
        <v>540000</v>
      </c>
      <c r="D5" s="27"/>
      <c r="E5" s="27">
        <f t="shared" si="1"/>
        <v>0</v>
      </c>
      <c r="F5" s="27">
        <v>-1413879.6</v>
      </c>
      <c r="H5" s="29" t="s">
        <v>43</v>
      </c>
      <c r="I5" s="27">
        <f t="shared" ref="I5:I7" si="4">B5+B14+B23</f>
        <v>1456</v>
      </c>
      <c r="J5" s="27">
        <f t="shared" si="2"/>
        <v>728000</v>
      </c>
      <c r="K5" s="27">
        <f t="shared" ref="K5:K7" si="5">D5+D14+D23</f>
        <v>0</v>
      </c>
      <c r="L5" s="27">
        <f t="shared" si="3"/>
        <v>0</v>
      </c>
      <c r="M5" s="27">
        <v>-1413879.6</v>
      </c>
    </row>
    <row r="6" spans="1:13" ht="18.75" x14ac:dyDescent="0.3">
      <c r="A6" s="29" t="s">
        <v>44</v>
      </c>
      <c r="B6" s="27">
        <v>880</v>
      </c>
      <c r="C6" s="27">
        <f t="shared" si="0"/>
        <v>440000</v>
      </c>
      <c r="D6" s="27">
        <f>270</f>
        <v>270</v>
      </c>
      <c r="E6" s="27">
        <f t="shared" si="1"/>
        <v>189000</v>
      </c>
      <c r="F6" s="27">
        <v>-1239211</v>
      </c>
      <c r="H6" s="29" t="s">
        <v>44</v>
      </c>
      <c r="I6" s="27">
        <f t="shared" si="4"/>
        <v>915</v>
      </c>
      <c r="J6" s="27">
        <f t="shared" si="2"/>
        <v>457500</v>
      </c>
      <c r="K6" s="27">
        <f t="shared" si="5"/>
        <v>270</v>
      </c>
      <c r="L6" s="27">
        <f t="shared" si="3"/>
        <v>189000</v>
      </c>
      <c r="M6" s="27">
        <v>-1239211</v>
      </c>
    </row>
    <row r="7" spans="1:13" ht="18.75" x14ac:dyDescent="0.3">
      <c r="A7" s="29" t="s">
        <v>45</v>
      </c>
      <c r="B7" s="27">
        <v>466.5</v>
      </c>
      <c r="C7" s="27">
        <f t="shared" si="0"/>
        <v>233250</v>
      </c>
      <c r="D7" s="27">
        <f>850</f>
        <v>850</v>
      </c>
      <c r="E7" s="27">
        <f t="shared" si="1"/>
        <v>595000</v>
      </c>
      <c r="F7" s="27">
        <v>-2163726</v>
      </c>
      <c r="H7" s="29" t="s">
        <v>45</v>
      </c>
      <c r="I7" s="27">
        <f t="shared" si="4"/>
        <v>1679.5</v>
      </c>
      <c r="J7" s="27">
        <f t="shared" si="2"/>
        <v>839750</v>
      </c>
      <c r="K7" s="27">
        <f t="shared" si="5"/>
        <v>850</v>
      </c>
      <c r="L7" s="27">
        <f t="shared" si="3"/>
        <v>595000</v>
      </c>
      <c r="M7" s="27">
        <v>-2163726</v>
      </c>
    </row>
    <row r="8" spans="1:13" ht="18.75" x14ac:dyDescent="0.3">
      <c r="A8" s="29" t="s">
        <v>48</v>
      </c>
      <c r="B8" s="27"/>
      <c r="C8" s="28">
        <f>SUM(C3:C7)</f>
        <v>1829500</v>
      </c>
      <c r="D8" s="27"/>
      <c r="E8" s="27">
        <f>SUM(E3:E7)</f>
        <v>809200</v>
      </c>
      <c r="F8" s="27">
        <f>SUM(F3:F7)</f>
        <v>-6618414.4299999997</v>
      </c>
      <c r="H8" s="29" t="s">
        <v>48</v>
      </c>
      <c r="I8" s="27"/>
      <c r="J8" s="28">
        <f>SUM(J3:J7)</f>
        <v>3505000</v>
      </c>
      <c r="K8" s="27"/>
      <c r="L8" s="27">
        <f>SUM(L3:L7)</f>
        <v>814800</v>
      </c>
      <c r="M8" s="27">
        <f>SUM(M3:M7)</f>
        <v>-6618414.4299999997</v>
      </c>
    </row>
    <row r="10" spans="1:13" x14ac:dyDescent="0.25">
      <c r="A10" s="51">
        <v>2017</v>
      </c>
      <c r="B10" s="51"/>
      <c r="C10" s="51"/>
      <c r="D10" s="51"/>
      <c r="E10" s="51"/>
      <c r="F10" s="51"/>
    </row>
    <row r="11" spans="1:13" ht="75" x14ac:dyDescent="0.3">
      <c r="A11" s="27" t="s">
        <v>46</v>
      </c>
      <c r="B11" s="27" t="s">
        <v>50</v>
      </c>
      <c r="C11" s="27" t="s">
        <v>47</v>
      </c>
      <c r="D11" s="27" t="s">
        <v>51</v>
      </c>
      <c r="E11" s="27" t="s">
        <v>47</v>
      </c>
      <c r="F11" s="28" t="s">
        <v>49</v>
      </c>
    </row>
    <row r="12" spans="1:13" ht="18.75" x14ac:dyDescent="0.3">
      <c r="A12" s="29" t="s">
        <v>41</v>
      </c>
      <c r="B12" s="27">
        <f>100+230+42</f>
        <v>372</v>
      </c>
      <c r="C12" s="27">
        <f>500*B12</f>
        <v>186000</v>
      </c>
      <c r="D12" s="27">
        <v>8</v>
      </c>
      <c r="E12" s="27">
        <f>700*D12</f>
        <v>5600</v>
      </c>
      <c r="F12" s="27"/>
    </row>
    <row r="13" spans="1:13" ht="18.75" x14ac:dyDescent="0.3">
      <c r="A13" s="29" t="s">
        <v>42</v>
      </c>
      <c r="B13" s="27">
        <f>240+15</f>
        <v>255</v>
      </c>
      <c r="C13" s="27">
        <f t="shared" ref="C13:C16" si="6">500*B13</f>
        <v>127500</v>
      </c>
      <c r="D13" s="27"/>
      <c r="E13" s="27">
        <f t="shared" ref="E13:E16" si="7">700*D13</f>
        <v>0</v>
      </c>
      <c r="F13" s="27"/>
    </row>
    <row r="14" spans="1:13" ht="18.75" x14ac:dyDescent="0.3">
      <c r="A14" s="29" t="s">
        <v>43</v>
      </c>
      <c r="B14" s="27">
        <f>80+120+60</f>
        <v>260</v>
      </c>
      <c r="C14" s="27">
        <f t="shared" si="6"/>
        <v>130000</v>
      </c>
      <c r="D14" s="27"/>
      <c r="E14" s="27">
        <f t="shared" si="7"/>
        <v>0</v>
      </c>
      <c r="F14" s="27"/>
    </row>
    <row r="15" spans="1:13" ht="18.75" x14ac:dyDescent="0.3">
      <c r="A15" s="29" t="s">
        <v>44</v>
      </c>
      <c r="B15" s="27">
        <v>15</v>
      </c>
      <c r="C15" s="27">
        <f t="shared" si="6"/>
        <v>7500</v>
      </c>
      <c r="D15" s="27"/>
      <c r="E15" s="27">
        <f t="shared" si="7"/>
        <v>0</v>
      </c>
      <c r="F15" s="27"/>
    </row>
    <row r="16" spans="1:13" ht="18.75" x14ac:dyDescent="0.3">
      <c r="A16" s="29" t="s">
        <v>45</v>
      </c>
      <c r="B16" s="27">
        <f>350+300+80+20+120+160</f>
        <v>1030</v>
      </c>
      <c r="C16" s="27">
        <f t="shared" si="6"/>
        <v>515000</v>
      </c>
      <c r="D16" s="27"/>
      <c r="E16" s="27">
        <f t="shared" si="7"/>
        <v>0</v>
      </c>
      <c r="F16" s="27"/>
    </row>
    <row r="17" spans="1:6" ht="18.75" x14ac:dyDescent="0.3">
      <c r="A17" s="29" t="s">
        <v>48</v>
      </c>
      <c r="B17" s="27"/>
      <c r="C17" s="28">
        <f>SUM(C12:C16)</f>
        <v>966000</v>
      </c>
      <c r="D17" s="27"/>
      <c r="E17" s="27">
        <f>SUM(E12:E16)</f>
        <v>5600</v>
      </c>
      <c r="F17" s="27"/>
    </row>
    <row r="19" spans="1:6" x14ac:dyDescent="0.25">
      <c r="A19" s="51">
        <v>2016</v>
      </c>
      <c r="B19" s="51"/>
      <c r="C19" s="51"/>
      <c r="D19" s="51"/>
      <c r="E19" s="51"/>
      <c r="F19" s="51"/>
    </row>
    <row r="20" spans="1:6" ht="75" x14ac:dyDescent="0.3">
      <c r="A20" s="27" t="s">
        <v>46</v>
      </c>
      <c r="B20" s="27" t="s">
        <v>50</v>
      </c>
      <c r="C20" s="27" t="s">
        <v>47</v>
      </c>
      <c r="D20" s="27" t="s">
        <v>51</v>
      </c>
      <c r="E20" s="27" t="s">
        <v>47</v>
      </c>
      <c r="F20" s="28" t="s">
        <v>49</v>
      </c>
    </row>
    <row r="21" spans="1:6" ht="18.75" x14ac:dyDescent="0.3">
      <c r="A21" s="29" t="s">
        <v>41</v>
      </c>
      <c r="B21" s="27">
        <f>52+37</f>
        <v>89</v>
      </c>
      <c r="C21" s="27">
        <f>500*B21</f>
        <v>44500</v>
      </c>
      <c r="D21" s="27"/>
      <c r="E21" s="27">
        <f>700*D21</f>
        <v>0</v>
      </c>
      <c r="F21" s="27"/>
    </row>
    <row r="22" spans="1:6" ht="18.75" x14ac:dyDescent="0.3">
      <c r="A22" s="29" t="s">
        <v>42</v>
      </c>
      <c r="B22" s="27">
        <f>31+860+40+80</f>
        <v>1011</v>
      </c>
      <c r="C22" s="27">
        <f t="shared" ref="C22:C25" si="8">500*B22</f>
        <v>505500</v>
      </c>
      <c r="D22" s="27"/>
      <c r="E22" s="27">
        <f t="shared" ref="E22:E25" si="9">700*D22</f>
        <v>0</v>
      </c>
      <c r="F22" s="27"/>
    </row>
    <row r="23" spans="1:6" ht="18.75" x14ac:dyDescent="0.3">
      <c r="A23" s="29" t="s">
        <v>43</v>
      </c>
      <c r="B23" s="27">
        <f>20+70+6+20</f>
        <v>116</v>
      </c>
      <c r="C23" s="27">
        <f t="shared" si="8"/>
        <v>58000</v>
      </c>
      <c r="D23" s="27"/>
      <c r="E23" s="27">
        <f t="shared" si="9"/>
        <v>0</v>
      </c>
      <c r="F23" s="27"/>
    </row>
    <row r="24" spans="1:6" ht="18.75" x14ac:dyDescent="0.3">
      <c r="A24" s="29" t="s">
        <v>44</v>
      </c>
      <c r="B24" s="27">
        <f>20</f>
        <v>20</v>
      </c>
      <c r="C24" s="27">
        <f t="shared" si="8"/>
        <v>10000</v>
      </c>
      <c r="D24" s="27"/>
      <c r="E24" s="27">
        <f t="shared" si="9"/>
        <v>0</v>
      </c>
      <c r="F24" s="27"/>
    </row>
    <row r="25" spans="1:6" ht="18.75" x14ac:dyDescent="0.3">
      <c r="A25" s="29" t="s">
        <v>45</v>
      </c>
      <c r="B25" s="27">
        <f>60+9+24+90</f>
        <v>183</v>
      </c>
      <c r="C25" s="27">
        <f t="shared" si="8"/>
        <v>91500</v>
      </c>
      <c r="D25" s="27"/>
      <c r="E25" s="27">
        <f t="shared" si="9"/>
        <v>0</v>
      </c>
      <c r="F25" s="27"/>
    </row>
    <row r="26" spans="1:6" ht="18.75" x14ac:dyDescent="0.3">
      <c r="A26" s="29" t="s">
        <v>48</v>
      </c>
      <c r="B26" s="27"/>
      <c r="C26" s="28">
        <f>SUM(C21:C25)</f>
        <v>709500</v>
      </c>
      <c r="D26" s="27"/>
      <c r="E26" s="27">
        <f>SUM(E21:E25)</f>
        <v>0</v>
      </c>
      <c r="F26" s="27"/>
    </row>
  </sheetData>
  <mergeCells count="4">
    <mergeCell ref="A1:F1"/>
    <mergeCell ref="A10:F10"/>
    <mergeCell ref="A19:F19"/>
    <mergeCell ref="H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2019-01-28T03:49:10Z</cp:lastPrinted>
  <dcterms:created xsi:type="dcterms:W3CDTF">2016-03-18T02:51:51Z</dcterms:created>
  <dcterms:modified xsi:type="dcterms:W3CDTF">2021-03-02T07:59:45Z</dcterms:modified>
</cp:coreProperties>
</file>