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столярова 40" sheetId="1" r:id="rId1"/>
    <sheet name="накоп 2020" sheetId="2" r:id="rId2"/>
    <sheet name="Лист3" sheetId="3" r:id="rId3"/>
  </sheets>
  <definedNames>
    <definedName name="_xlnm.Print_Area" localSheetId="0">'столярова 40'!$A$1:$E$85</definedName>
  </definedNames>
  <calcPr calcId="145621"/>
</workbook>
</file>

<file path=xl/calcChain.xml><?xml version="1.0" encoding="utf-8"?>
<calcChain xmlns="http://schemas.openxmlformats.org/spreadsheetml/2006/main">
  <c r="C43" i="1" l="1"/>
  <c r="C42" i="1"/>
  <c r="C41" i="1"/>
  <c r="C40" i="1"/>
  <c r="C79" i="1"/>
  <c r="C73" i="1" s="1"/>
  <c r="C34" i="1" l="1"/>
  <c r="C25" i="1"/>
  <c r="C44" i="1"/>
  <c r="C50" i="2"/>
  <c r="C7" i="1" l="1"/>
  <c r="C70" i="1"/>
  <c r="C67" i="1"/>
  <c r="C27" i="1"/>
  <c r="C22" i="1"/>
  <c r="C16" i="1"/>
  <c r="C8" i="1" s="1"/>
  <c r="C17" i="1" s="1"/>
  <c r="B44" i="1" l="1"/>
  <c r="C19" i="1"/>
  <c r="C82" i="1" s="1"/>
  <c r="C81" i="1" l="1"/>
  <c r="C80" i="1" l="1"/>
  <c r="C83" i="1" s="1"/>
  <c r="C84" i="1" l="1"/>
  <c r="C85" i="1" s="1"/>
  <c r="B73" i="1"/>
  <c r="B65" i="1"/>
  <c r="B63" i="1"/>
  <c r="B62" i="1" l="1"/>
  <c r="B81" i="1"/>
  <c r="B80" i="1" s="1"/>
  <c r="B70" i="1"/>
  <c r="B67" i="1"/>
  <c r="B66" i="1"/>
  <c r="B64" i="1"/>
  <c r="B25" i="1"/>
  <c r="B22" i="1"/>
  <c r="B19" i="1"/>
  <c r="B82" i="1" l="1"/>
</calcChain>
</file>

<file path=xl/sharedStrings.xml><?xml version="1.0" encoding="utf-8"?>
<sst xmlns="http://schemas.openxmlformats.org/spreadsheetml/2006/main" count="251" uniqueCount="111">
  <si>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</si>
  <si>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</si>
  <si>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</si>
  <si>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</si>
  <si>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</si>
  <si>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</si>
  <si>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</si>
  <si>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</si>
  <si>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</si>
  <si>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</si>
  <si>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</si>
  <si>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</si>
  <si>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</si>
  <si>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</si>
  <si>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</si>
  <si>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</si>
  <si>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</si>
  <si>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</si>
  <si>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</si>
  <si>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</si>
  <si>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</si>
  <si>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</si>
  <si>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</si>
  <si>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</si>
  <si>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</si>
  <si>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</si>
  <si>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</si>
  <si>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</si>
  <si>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</si>
  <si>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</si>
  <si>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</si>
  <si>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Устранение свищей хомутами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</si>
  <si>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</si>
  <si>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</si>
  <si>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дом</t>
  </si>
  <si>
    <t>осмотр подвала</t>
  </si>
  <si>
    <t>Выезд а/машины по заявке</t>
  </si>
  <si>
    <t>выезд</t>
  </si>
  <si>
    <t>Адрес: ул. Столярова, д. 40</t>
  </si>
  <si>
    <t>Охрана МВД по Заб. краю</t>
  </si>
  <si>
    <t>ИП Андреева Е.В.</t>
  </si>
  <si>
    <t>1 дом</t>
  </si>
  <si>
    <t>Очистка канализационной сети</t>
  </si>
  <si>
    <t>Кол-во</t>
  </si>
  <si>
    <t>Ед.изм</t>
  </si>
  <si>
    <t>Наименование работ</t>
  </si>
  <si>
    <t>Гармония</t>
  </si>
  <si>
    <t>Зырянова Е.С.</t>
  </si>
  <si>
    <t>Матвейчук Е.А.</t>
  </si>
  <si>
    <t>Доходы по дому:</t>
  </si>
  <si>
    <t>шт.</t>
  </si>
  <si>
    <t>Замена электрической лампы накаливания</t>
  </si>
  <si>
    <t>Осмотр подвала</t>
  </si>
  <si>
    <t>Осмотр сантех. оборудования</t>
  </si>
  <si>
    <t>ИП Гурова Т.П.</t>
  </si>
  <si>
    <t xml:space="preserve">ИП Шутова М.В 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</si>
  <si>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</si>
  <si>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</si>
  <si>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СТОЛЯРОВА ул. д.40                                           </t>
  </si>
  <si>
    <t>Cуммa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</si>
  <si>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</si>
  <si>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</si>
  <si>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</si>
  <si>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 "ЗКДС"</t>
  </si>
  <si>
    <t>Дезинсекция Портал 75</t>
  </si>
  <si>
    <t>Демонтаж изоляции и покраска труб отопления в подвале жилого дома</t>
  </si>
  <si>
    <t>подвал</t>
  </si>
  <si>
    <t>Завоз плодородной земли (чернозем) позаявочно</t>
  </si>
  <si>
    <t>кг</t>
  </si>
  <si>
    <t>Закрытие задвижек,отк-е сбросников перед опр-кой,от-е задвиж после опр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</si>
  <si>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</si>
  <si>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</si>
  <si>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Изоляция труб отопления трубной оболочкой в подвале жилого дома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</si>
  <si>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</si>
  <si>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</si>
  <si>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Отключение отопления</t>
  </si>
  <si>
    <t>Перемотка сборок</t>
  </si>
  <si>
    <t>Регулировка теплоносителя</t>
  </si>
  <si>
    <t>Ремонт труб КНС</t>
  </si>
  <si>
    <t>Сброс воздуха со стояков отопления с использованием а/м газель</t>
  </si>
  <si>
    <t>Содержание ДРС 1,2 кв. 2020 г. коэф. 0,8</t>
  </si>
  <si>
    <t>Содержание ДРС 3,4 кв. 2020 г. коэф.0,8;0,85;0,9;1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</si>
  <si>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</si>
  <si>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</si>
  <si>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</si>
  <si>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</si>
  <si>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</si>
  <si>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</si>
  <si>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Устройство герметичной перегородки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</si>
  <si>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</si>
  <si>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</si>
  <si>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Чистка врезки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</si>
  <si>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</si>
  <si>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</si>
  <si>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замена светильников с лампой накаливания</t>
  </si>
  <si>
    <t>осмотр дома о состоянии теплового контура с выполнением мелкого ремонт</t>
  </si>
  <si>
    <t>смена труб ГВС  и ХВС д.20 ПП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</si>
  <si>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</si>
  <si>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</si>
  <si>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</si>
  <si>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</si>
  <si>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</si>
  <si>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</si>
  <si>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</si>
  <si>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</si>
  <si>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</si>
  <si>
    <t>Рассада</t>
  </si>
  <si>
    <t>Изоляция труб отопления трубной оболочкой в подвале</t>
  </si>
  <si>
    <t>Демонтаж, изоляция и покраска труб отопления в подвале</t>
  </si>
  <si>
    <t>Изоляция труб отопления в подвале</t>
  </si>
  <si>
    <t>Покраска труб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</si>
</sst>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3" borderId="0" xfId="0" applyFill="1"/>
    <xf numFmtId="0" fontId="12" fillId="0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3" fillId="0" borderId="4" xfId="0" applyNumberFormat="1" applyFont="1" applyFill="1" applyBorder="1"/>
    <xf numFmtId="49" fontId="0" fillId="3" borderId="4" xfId="0" applyNumberFormat="1" applyFill="1" applyBorder="1"/>
    <xf numFmtId="165" fontId="0" fillId="3" borderId="4" xfId="0" applyNumberFormat="1" applyFill="1" applyBorder="1"/>
    <xf numFmtId="49" fontId="0" fillId="0" borderId="10" xfId="0" applyNumberFormat="1" applyFill="1" applyBorder="1"/>
    <xf numFmtId="165" fontId="0" fillId="0" borderId="10" xfId="0" applyNumberFormat="1" applyFill="1" applyBorder="1"/>
    <xf numFmtId="49" fontId="0" fillId="0" borderId="2" xfId="0" applyNumberFormat="1" applyFill="1" applyBorder="1"/>
    <xf numFmtId="165" fontId="0" fillId="0" borderId="2" xfId="0" applyNumberFormat="1" applyFill="1" applyBorder="1"/>
    <xf numFmtId="2" fontId="10" fillId="0" borderId="2" xfId="3" applyNumberFormat="1" applyFont="1" applyFill="1" applyBorder="1" applyAlignment="1">
      <alignment vertical="center" wrapText="1"/>
    </xf>
    <xf numFmtId="2" fontId="15" fillId="0" borderId="4" xfId="0" applyNumberFormat="1" applyFont="1" applyBorder="1"/>
    <xf numFmtId="2" fontId="12" fillId="4" borderId="2" xfId="3" applyNumberFormat="1" applyFont="1" applyFill="1" applyBorder="1" applyAlignment="1">
      <alignment vertical="center" wrapText="1"/>
    </xf>
    <xf numFmtId="2" fontId="12" fillId="4" borderId="2" xfId="3" applyNumberFormat="1" applyFont="1" applyFill="1" applyBorder="1" applyAlignment="1">
      <alignment wrapText="1"/>
    </xf>
    <xf numFmtId="2" fontId="14" fillId="4" borderId="9" xfId="0" applyNumberFormat="1" applyFont="1" applyFill="1" applyBorder="1" applyAlignment="1">
      <alignment wrapText="1"/>
    </xf>
    <xf numFmtId="2" fontId="14" fillId="4" borderId="5" xfId="0" applyNumberFormat="1" applyFont="1" applyFill="1" applyBorder="1" applyAlignment="1">
      <alignment horizontal="right" vertical="center" wrapText="1"/>
    </xf>
    <xf numFmtId="2" fontId="14" fillId="4" borderId="0" xfId="0" applyNumberFormat="1" applyFont="1" applyFill="1" applyBorder="1" applyAlignment="1">
      <alignment horizontal="right" vertical="center" wrapText="1"/>
    </xf>
    <xf numFmtId="2" fontId="12" fillId="0" borderId="2" xfId="3" applyNumberFormat="1" applyFont="1" applyFill="1" applyBorder="1" applyAlignment="1">
      <alignment vertical="center" wrapText="1"/>
    </xf>
    <xf numFmtId="2" fontId="10" fillId="0" borderId="2" xfId="3" applyNumberFormat="1" applyFont="1" applyFill="1" applyBorder="1" applyAlignment="1">
      <alignment vertical="center"/>
    </xf>
    <xf numFmtId="2" fontId="4" fillId="0" borderId="2" xfId="3" applyNumberFormat="1" applyFont="1" applyFill="1" applyBorder="1" applyAlignment="1">
      <alignment vertical="center"/>
    </xf>
    <xf numFmtId="2" fontId="0" fillId="0" borderId="4" xfId="0" applyNumberFormat="1" applyFill="1" applyBorder="1"/>
    <xf numFmtId="2" fontId="4" fillId="0" borderId="2" xfId="3" applyNumberFormat="1" applyFont="1" applyFill="1" applyBorder="1" applyAlignment="1"/>
    <xf numFmtId="2" fontId="0" fillId="0" borderId="10" xfId="0" applyNumberFormat="1" applyFill="1" applyBorder="1"/>
    <xf numFmtId="2" fontId="0" fillId="0" borderId="2" xfId="0" applyNumberFormat="1" applyFill="1" applyBorder="1"/>
    <xf numFmtId="2" fontId="6" fillId="0" borderId="2" xfId="3" applyNumberFormat="1" applyFont="1" applyFill="1" applyBorder="1" applyAlignment="1">
      <alignment vertical="center"/>
    </xf>
    <xf numFmtId="2" fontId="2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J61" sqref="J61"/>
    </sheetView>
  </sheetViews>
  <sheetFormatPr defaultRowHeight="15" outlineLevelRow="1" x14ac:dyDescent="0.25"/>
  <cols>
    <col min="1" max="1" width="64.7109375" style="17" customWidth="1"/>
    <col min="2" max="2" width="15.5703125" style="2" hidden="1" customWidth="1"/>
    <col min="3" max="3" width="20.42578125" style="65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18" customFormat="1" ht="66.75" customHeight="1" x14ac:dyDescent="0.25">
      <c r="A1" s="66" t="s">
        <v>9</v>
      </c>
      <c r="B1" s="66"/>
      <c r="C1" s="66"/>
      <c r="D1" s="66"/>
      <c r="E1" s="66"/>
    </row>
    <row r="2" spans="1:5" s="18" customFormat="1" ht="15.75" x14ac:dyDescent="0.25">
      <c r="A2" s="19" t="s">
        <v>38</v>
      </c>
      <c r="B2" s="20" t="s">
        <v>32</v>
      </c>
      <c r="C2" s="68" t="s">
        <v>97</v>
      </c>
      <c r="D2" s="68"/>
      <c r="E2" s="21"/>
    </row>
    <row r="3" spans="1:5" ht="57" x14ac:dyDescent="0.25">
      <c r="A3" s="22" t="s">
        <v>3</v>
      </c>
      <c r="B3" s="23" t="s">
        <v>0</v>
      </c>
      <c r="C3" s="50" t="s">
        <v>33</v>
      </c>
      <c r="D3" s="24" t="s">
        <v>1</v>
      </c>
      <c r="E3" s="25" t="s">
        <v>2</v>
      </c>
    </row>
    <row r="4" spans="1:5" ht="15.75" thickBot="1" x14ac:dyDescent="0.3">
      <c r="A4" s="69" t="s">
        <v>49</v>
      </c>
      <c r="B4" s="70"/>
      <c r="C4" s="70"/>
      <c r="D4" s="70"/>
      <c r="E4" s="71"/>
    </row>
    <row r="5" spans="1:5" ht="15.75" thickBot="1" x14ac:dyDescent="0.3">
      <c r="A5" s="22" t="s">
        <v>98</v>
      </c>
      <c r="B5" s="23"/>
      <c r="C5" s="51">
        <v>828283.28</v>
      </c>
      <c r="D5" s="40" t="s">
        <v>56</v>
      </c>
      <c r="E5" s="25"/>
    </row>
    <row r="6" spans="1:5" ht="15.75" thickBot="1" x14ac:dyDescent="0.3">
      <c r="A6" s="22" t="s">
        <v>99</v>
      </c>
      <c r="B6" s="23"/>
      <c r="C6" s="51">
        <v>814670.89</v>
      </c>
      <c r="D6" s="40" t="s">
        <v>56</v>
      </c>
      <c r="E6" s="25"/>
    </row>
    <row r="7" spans="1:5" x14ac:dyDescent="0.25">
      <c r="A7" s="22" t="s">
        <v>100</v>
      </c>
      <c r="B7" s="23"/>
      <c r="C7" s="50">
        <f>C6-C5</f>
        <v>-13612.390000000014</v>
      </c>
      <c r="D7" s="40" t="s">
        <v>56</v>
      </c>
      <c r="E7" s="25"/>
    </row>
    <row r="8" spans="1:5" x14ac:dyDescent="0.25">
      <c r="A8" s="22" t="s">
        <v>10</v>
      </c>
      <c r="B8" s="23"/>
      <c r="C8" s="50">
        <f>SUM(C9:C16)</f>
        <v>467611.01</v>
      </c>
      <c r="D8" s="40" t="s">
        <v>56</v>
      </c>
      <c r="E8" s="25"/>
    </row>
    <row r="9" spans="1:5" x14ac:dyDescent="0.25">
      <c r="A9" s="28" t="s">
        <v>39</v>
      </c>
      <c r="B9" s="29"/>
      <c r="C9" s="52">
        <v>384090.12</v>
      </c>
      <c r="D9" s="40" t="s">
        <v>56</v>
      </c>
      <c r="E9" s="26"/>
    </row>
    <row r="10" spans="1:5" x14ac:dyDescent="0.25">
      <c r="A10" s="28" t="s">
        <v>54</v>
      </c>
      <c r="B10" s="29"/>
      <c r="C10" s="52">
        <v>0</v>
      </c>
      <c r="D10" s="40" t="s">
        <v>56</v>
      </c>
      <c r="E10" s="26"/>
    </row>
    <row r="11" spans="1:5" x14ac:dyDescent="0.25">
      <c r="A11" s="28" t="s">
        <v>40</v>
      </c>
      <c r="B11" s="29"/>
      <c r="C11" s="53">
        <v>11697.2</v>
      </c>
      <c r="D11" s="40" t="s">
        <v>56</v>
      </c>
      <c r="E11" s="26"/>
    </row>
    <row r="12" spans="1:5" x14ac:dyDescent="0.25">
      <c r="A12" s="28" t="s">
        <v>46</v>
      </c>
      <c r="B12" s="29"/>
      <c r="C12" s="54">
        <v>54894.09</v>
      </c>
      <c r="D12" s="40" t="s">
        <v>56</v>
      </c>
      <c r="E12" s="26"/>
    </row>
    <row r="13" spans="1:5" x14ac:dyDescent="0.25">
      <c r="A13" s="28" t="s">
        <v>47</v>
      </c>
      <c r="B13" s="29"/>
      <c r="C13" s="52">
        <v>0</v>
      </c>
      <c r="D13" s="40" t="s">
        <v>56</v>
      </c>
      <c r="E13" s="26"/>
    </row>
    <row r="14" spans="1:5" x14ac:dyDescent="0.25">
      <c r="A14" s="28" t="s">
        <v>48</v>
      </c>
      <c r="B14" s="29"/>
      <c r="C14" s="55">
        <v>0</v>
      </c>
      <c r="D14" s="40" t="s">
        <v>56</v>
      </c>
      <c r="E14" s="26"/>
    </row>
    <row r="15" spans="1:5" x14ac:dyDescent="0.25">
      <c r="A15" s="28" t="s">
        <v>55</v>
      </c>
      <c r="B15" s="29"/>
      <c r="C15" s="56">
        <v>0</v>
      </c>
      <c r="D15" s="40" t="s">
        <v>56</v>
      </c>
      <c r="E15" s="26"/>
    </row>
    <row r="16" spans="1:5" x14ac:dyDescent="0.25">
      <c r="A16" s="28" t="s">
        <v>11</v>
      </c>
      <c r="B16" s="29"/>
      <c r="C16" s="57">
        <f>750*12+660.8*12</f>
        <v>16929.599999999999</v>
      </c>
      <c r="D16" s="40" t="s">
        <v>56</v>
      </c>
      <c r="E16" s="26"/>
    </row>
    <row r="17" spans="1:5" x14ac:dyDescent="0.25">
      <c r="A17" s="30" t="s">
        <v>101</v>
      </c>
      <c r="B17" s="31"/>
      <c r="C17" s="58">
        <f>C5+C8-C16</f>
        <v>1278964.69</v>
      </c>
      <c r="D17" s="40" t="s">
        <v>56</v>
      </c>
      <c r="E17" s="26"/>
    </row>
    <row r="18" spans="1:5" ht="27.75" customHeight="1" x14ac:dyDescent="0.25">
      <c r="A18" s="67" t="s">
        <v>12</v>
      </c>
      <c r="B18" s="67"/>
      <c r="C18" s="67"/>
      <c r="D18" s="67"/>
      <c r="E18" s="67"/>
    </row>
    <row r="19" spans="1:5" ht="15.75" thickBot="1" x14ac:dyDescent="0.3">
      <c r="A19" s="9" t="s">
        <v>13</v>
      </c>
      <c r="B19" s="6" t="e">
        <f>#REF!</f>
        <v>#REF!</v>
      </c>
      <c r="C19" s="59">
        <f>C20+C21</f>
        <v>143177.94</v>
      </c>
      <c r="D19" s="8"/>
      <c r="E19" s="7"/>
    </row>
    <row r="20" spans="1:5" s="36" customFormat="1" ht="15.75" thickBot="1" x14ac:dyDescent="0.3">
      <c r="A20" s="41" t="s">
        <v>86</v>
      </c>
      <c r="B20" s="41"/>
      <c r="C20" s="60">
        <v>70080.899999999994</v>
      </c>
      <c r="D20" s="41" t="s">
        <v>6</v>
      </c>
      <c r="E20" s="42">
        <v>17742</v>
      </c>
    </row>
    <row r="21" spans="1:5" s="36" customFormat="1" ht="15.75" thickBot="1" x14ac:dyDescent="0.3">
      <c r="A21" s="41" t="s">
        <v>87</v>
      </c>
      <c r="B21" s="41"/>
      <c r="C21" s="60">
        <v>73097.039999999994</v>
      </c>
      <c r="D21" s="41" t="s">
        <v>5</v>
      </c>
      <c r="E21" s="42">
        <v>17742</v>
      </c>
    </row>
    <row r="22" spans="1:5" ht="29.25" thickBot="1" x14ac:dyDescent="0.3">
      <c r="A22" s="9" t="s">
        <v>14</v>
      </c>
      <c r="B22" s="6">
        <f>B24</f>
        <v>0</v>
      </c>
      <c r="C22" s="59">
        <f>C24+C23</f>
        <v>63151.69</v>
      </c>
      <c r="D22" s="8"/>
      <c r="E22" s="7"/>
    </row>
    <row r="23" spans="1:5" s="36" customFormat="1" ht="15.75" thickBot="1" x14ac:dyDescent="0.3">
      <c r="A23" s="41" t="s">
        <v>82</v>
      </c>
      <c r="B23" s="41"/>
      <c r="C23" s="60">
        <v>29451.39</v>
      </c>
      <c r="D23" s="41" t="s">
        <v>5</v>
      </c>
      <c r="E23" s="42">
        <v>17741.8</v>
      </c>
    </row>
    <row r="24" spans="1:5" s="36" customFormat="1" ht="15.75" thickBot="1" x14ac:dyDescent="0.3">
      <c r="A24" s="41" t="s">
        <v>83</v>
      </c>
      <c r="B24" s="41"/>
      <c r="C24" s="60">
        <v>33700.300000000003</v>
      </c>
      <c r="D24" s="41" t="s">
        <v>5</v>
      </c>
      <c r="E24" s="42">
        <v>17737</v>
      </c>
    </row>
    <row r="25" spans="1:5" ht="15.75" thickBot="1" x14ac:dyDescent="0.3">
      <c r="A25" s="9" t="s">
        <v>15</v>
      </c>
      <c r="B25" s="10" t="e">
        <f>B26+#REF!</f>
        <v>#REF!</v>
      </c>
      <c r="C25" s="59">
        <f>C26</f>
        <v>6984.36</v>
      </c>
      <c r="D25" s="11"/>
      <c r="E25" s="32"/>
    </row>
    <row r="26" spans="1:5" s="36" customFormat="1" ht="15.75" thickBot="1" x14ac:dyDescent="0.3">
      <c r="A26" s="41" t="s">
        <v>60</v>
      </c>
      <c r="B26" s="41"/>
      <c r="C26" s="60">
        <v>6984.36</v>
      </c>
      <c r="D26" s="41" t="s">
        <v>16</v>
      </c>
      <c r="E26" s="42">
        <v>108</v>
      </c>
    </row>
    <row r="27" spans="1:5" ht="43.5" thickBot="1" x14ac:dyDescent="0.3">
      <c r="A27" s="9" t="s">
        <v>17</v>
      </c>
      <c r="B27" s="6"/>
      <c r="C27" s="59">
        <f>SUM(C28:C33)</f>
        <v>20048.46</v>
      </c>
      <c r="D27" s="8"/>
      <c r="E27" s="7"/>
    </row>
    <row r="28" spans="1:5" s="36" customFormat="1" ht="15.75" thickBot="1" x14ac:dyDescent="0.3">
      <c r="A28" s="41" t="s">
        <v>61</v>
      </c>
      <c r="B28" s="41"/>
      <c r="C28" s="60">
        <v>1774.2</v>
      </c>
      <c r="D28" s="41" t="s">
        <v>5</v>
      </c>
      <c r="E28" s="42">
        <v>17742</v>
      </c>
    </row>
    <row r="29" spans="1:5" s="36" customFormat="1" ht="15.75" thickBot="1" x14ac:dyDescent="0.3">
      <c r="A29" s="41" t="s">
        <v>62</v>
      </c>
      <c r="B29" s="41"/>
      <c r="C29" s="60">
        <v>1596.78</v>
      </c>
      <c r="D29" s="41" t="s">
        <v>5</v>
      </c>
      <c r="E29" s="42">
        <v>17742</v>
      </c>
    </row>
    <row r="30" spans="1:5" s="36" customFormat="1" ht="15.75" thickBot="1" x14ac:dyDescent="0.3">
      <c r="A30" s="41" t="s">
        <v>89</v>
      </c>
      <c r="B30" s="41"/>
      <c r="C30" s="60">
        <v>1596.78</v>
      </c>
      <c r="D30" s="41" t="s">
        <v>5</v>
      </c>
      <c r="E30" s="42">
        <v>17742</v>
      </c>
    </row>
    <row r="31" spans="1:5" s="36" customFormat="1" ht="15.75" thickBot="1" x14ac:dyDescent="0.3">
      <c r="A31" s="41" t="s">
        <v>90</v>
      </c>
      <c r="B31" s="41"/>
      <c r="C31" s="60">
        <v>1596.78</v>
      </c>
      <c r="D31" s="41" t="s">
        <v>5</v>
      </c>
      <c r="E31" s="42">
        <v>17742</v>
      </c>
    </row>
    <row r="32" spans="1:5" s="36" customFormat="1" ht="15.75" thickBot="1" x14ac:dyDescent="0.3">
      <c r="A32" s="41" t="s">
        <v>92</v>
      </c>
      <c r="B32" s="41"/>
      <c r="C32" s="60">
        <v>6741.96</v>
      </c>
      <c r="D32" s="41" t="s">
        <v>5</v>
      </c>
      <c r="E32" s="42">
        <v>17742</v>
      </c>
    </row>
    <row r="33" spans="1:6" s="36" customFormat="1" ht="15.75" thickBot="1" x14ac:dyDescent="0.3">
      <c r="A33" s="41" t="s">
        <v>93</v>
      </c>
      <c r="B33" s="41"/>
      <c r="C33" s="60">
        <v>6741.96</v>
      </c>
      <c r="D33" s="41" t="s">
        <v>5</v>
      </c>
      <c r="E33" s="42">
        <v>17742</v>
      </c>
    </row>
    <row r="34" spans="1:6" ht="43.5" outlineLevel="1" thickBot="1" x14ac:dyDescent="0.3">
      <c r="A34" s="9" t="s">
        <v>18</v>
      </c>
      <c r="B34" s="33"/>
      <c r="C34" s="61">
        <f>SUM(C35:C43)</f>
        <v>61495.283333333333</v>
      </c>
      <c r="D34" s="34"/>
      <c r="E34" s="34"/>
    </row>
    <row r="35" spans="1:6" s="36" customFormat="1" ht="15.75" thickBot="1" x14ac:dyDescent="0.3">
      <c r="A35" s="41" t="s">
        <v>51</v>
      </c>
      <c r="B35" s="41"/>
      <c r="C35" s="60">
        <v>873.4</v>
      </c>
      <c r="D35" s="41" t="s">
        <v>50</v>
      </c>
      <c r="E35" s="42">
        <v>11</v>
      </c>
    </row>
    <row r="36" spans="1:6" s="36" customFormat="1" ht="15.75" thickBot="1" x14ac:dyDescent="0.3">
      <c r="A36" s="41" t="s">
        <v>70</v>
      </c>
      <c r="B36" s="41"/>
      <c r="C36" s="60">
        <v>222.82</v>
      </c>
      <c r="D36" s="41" t="s">
        <v>50</v>
      </c>
      <c r="E36" s="42">
        <v>1</v>
      </c>
    </row>
    <row r="37" spans="1:6" s="36" customFormat="1" ht="15.75" thickBot="1" x14ac:dyDescent="0.3">
      <c r="A37" s="41" t="s">
        <v>71</v>
      </c>
      <c r="B37" s="41"/>
      <c r="C37" s="60">
        <v>230.61</v>
      </c>
      <c r="D37" s="41" t="s">
        <v>50</v>
      </c>
      <c r="E37" s="42">
        <v>1</v>
      </c>
    </row>
    <row r="38" spans="1:6" s="36" customFormat="1" ht="15.75" thickBot="1" x14ac:dyDescent="0.3">
      <c r="A38" s="41" t="s">
        <v>88</v>
      </c>
      <c r="B38" s="41"/>
      <c r="C38" s="60">
        <v>2290.7800000000002</v>
      </c>
      <c r="D38" s="41" t="s">
        <v>50</v>
      </c>
      <c r="E38" s="42">
        <v>1</v>
      </c>
    </row>
    <row r="39" spans="1:6" s="36" customFormat="1" ht="15.75" thickBot="1" x14ac:dyDescent="0.3">
      <c r="A39" s="41" t="s">
        <v>94</v>
      </c>
      <c r="B39" s="41"/>
      <c r="C39" s="60">
        <v>839.34</v>
      </c>
      <c r="D39" s="41" t="s">
        <v>50</v>
      </c>
      <c r="E39" s="42">
        <v>2</v>
      </c>
    </row>
    <row r="40" spans="1:6" s="36" customFormat="1" ht="15.75" thickBot="1" x14ac:dyDescent="0.3">
      <c r="A40" s="38" t="s">
        <v>107</v>
      </c>
      <c r="B40" s="38"/>
      <c r="C40" s="60">
        <f>40186/1.2</f>
        <v>33488.333333333336</v>
      </c>
      <c r="D40" s="41" t="s">
        <v>50</v>
      </c>
      <c r="E40" s="38">
        <v>1</v>
      </c>
    </row>
    <row r="41" spans="1:6" s="36" customFormat="1" ht="15.75" thickBot="1" x14ac:dyDescent="0.3">
      <c r="A41" s="38" t="s">
        <v>108</v>
      </c>
      <c r="B41" s="38"/>
      <c r="C41" s="60">
        <f>4644/1.2</f>
        <v>3870</v>
      </c>
      <c r="D41" s="41" t="s">
        <v>50</v>
      </c>
      <c r="E41" s="38">
        <v>1</v>
      </c>
    </row>
    <row r="42" spans="1:6" s="36" customFormat="1" ht="15.75" thickBot="1" x14ac:dyDescent="0.3">
      <c r="A42" s="38" t="s">
        <v>109</v>
      </c>
      <c r="B42" s="38"/>
      <c r="C42" s="60">
        <f>6053/1.2</f>
        <v>5044.166666666667</v>
      </c>
      <c r="D42" s="41" t="s">
        <v>50</v>
      </c>
      <c r="E42" s="38">
        <v>1</v>
      </c>
    </row>
    <row r="43" spans="1:6" s="36" customFormat="1" ht="15.75" thickBot="1" x14ac:dyDescent="0.3">
      <c r="A43" s="38" t="s">
        <v>110</v>
      </c>
      <c r="B43" s="38"/>
      <c r="C43" s="60">
        <f>17563/1.2</f>
        <v>14635.833333333334</v>
      </c>
      <c r="D43" s="41" t="s">
        <v>50</v>
      </c>
      <c r="E43" s="38">
        <v>1</v>
      </c>
    </row>
    <row r="44" spans="1:6" ht="43.5" thickBot="1" x14ac:dyDescent="0.3">
      <c r="A44" s="9" t="s">
        <v>19</v>
      </c>
      <c r="B44" s="6">
        <f>SUM(B45:B52)</f>
        <v>0</v>
      </c>
      <c r="C44" s="59">
        <f>SUM(C45:C61)</f>
        <v>60284.44</v>
      </c>
      <c r="D44" s="8"/>
      <c r="E44" s="7"/>
      <c r="F44" s="35" t="s">
        <v>4</v>
      </c>
    </row>
    <row r="45" spans="1:6" s="36" customFormat="1" ht="15.75" thickBot="1" x14ac:dyDescent="0.3">
      <c r="A45" s="41" t="s">
        <v>52</v>
      </c>
      <c r="B45" s="41"/>
      <c r="C45" s="60">
        <v>1525.72</v>
      </c>
      <c r="D45" s="41" t="s">
        <v>41</v>
      </c>
      <c r="E45" s="42">
        <v>4</v>
      </c>
    </row>
    <row r="46" spans="1:6" s="36" customFormat="1" ht="15.75" thickBot="1" x14ac:dyDescent="0.3">
      <c r="A46" s="41" t="s">
        <v>53</v>
      </c>
      <c r="B46" s="41"/>
      <c r="C46" s="60">
        <v>199.29</v>
      </c>
      <c r="D46" s="41" t="s">
        <v>50</v>
      </c>
      <c r="E46" s="42">
        <v>1</v>
      </c>
    </row>
    <row r="47" spans="1:6" s="36" customFormat="1" ht="15.75" thickBot="1" x14ac:dyDescent="0.3">
      <c r="A47" s="41" t="s">
        <v>75</v>
      </c>
      <c r="B47" s="41"/>
      <c r="C47" s="60">
        <v>1117.43</v>
      </c>
      <c r="D47" s="41" t="s">
        <v>50</v>
      </c>
      <c r="E47" s="42">
        <v>1</v>
      </c>
    </row>
    <row r="48" spans="1:6" s="36" customFormat="1" ht="15.75" thickBot="1" x14ac:dyDescent="0.3">
      <c r="A48" s="41" t="s">
        <v>42</v>
      </c>
      <c r="B48" s="41"/>
      <c r="C48" s="60">
        <v>30659.200000000001</v>
      </c>
      <c r="D48" s="41" t="s">
        <v>6</v>
      </c>
      <c r="E48" s="42">
        <v>220</v>
      </c>
    </row>
    <row r="49" spans="1:5" s="36" customFormat="1" ht="15.75" thickBot="1" x14ac:dyDescent="0.3">
      <c r="A49" s="41" t="s">
        <v>76</v>
      </c>
      <c r="B49" s="41"/>
      <c r="C49" s="60">
        <v>221.83</v>
      </c>
      <c r="D49" s="41" t="s">
        <v>50</v>
      </c>
      <c r="E49" s="42">
        <v>1</v>
      </c>
    </row>
    <row r="50" spans="1:5" s="36" customFormat="1" ht="15.75" thickBot="1" x14ac:dyDescent="0.3">
      <c r="A50" s="41" t="s">
        <v>77</v>
      </c>
      <c r="B50" s="41"/>
      <c r="C50" s="60">
        <v>1092.8599999999999</v>
      </c>
      <c r="D50" s="41" t="s">
        <v>50</v>
      </c>
      <c r="E50" s="42">
        <v>2</v>
      </c>
    </row>
    <row r="51" spans="1:5" s="36" customFormat="1" ht="15.75" thickBot="1" x14ac:dyDescent="0.3">
      <c r="A51" s="41" t="s">
        <v>78</v>
      </c>
      <c r="B51" s="41"/>
      <c r="C51" s="60">
        <v>1252.76</v>
      </c>
      <c r="D51" s="41" t="s">
        <v>50</v>
      </c>
      <c r="E51" s="42">
        <v>6.1</v>
      </c>
    </row>
    <row r="52" spans="1:5" s="36" customFormat="1" ht="15.75" thickBot="1" x14ac:dyDescent="0.3">
      <c r="A52" s="41" t="s">
        <v>79</v>
      </c>
      <c r="B52" s="41"/>
      <c r="C52" s="60">
        <v>694.5</v>
      </c>
      <c r="D52" s="41" t="s">
        <v>21</v>
      </c>
      <c r="E52" s="42">
        <v>1</v>
      </c>
    </row>
    <row r="53" spans="1:5" s="36" customFormat="1" ht="15.75" thickBot="1" x14ac:dyDescent="0.3">
      <c r="A53" s="41" t="s">
        <v>69</v>
      </c>
      <c r="B53" s="41"/>
      <c r="C53" s="60">
        <v>491.52</v>
      </c>
      <c r="D53" s="41" t="s">
        <v>34</v>
      </c>
      <c r="E53" s="42">
        <v>1</v>
      </c>
    </row>
    <row r="54" spans="1:5" s="36" customFormat="1" ht="15.75" thickBot="1" x14ac:dyDescent="0.3">
      <c r="A54" s="41" t="s">
        <v>20</v>
      </c>
      <c r="B54" s="41"/>
      <c r="C54" s="60">
        <v>4856.16</v>
      </c>
      <c r="D54" s="41" t="s">
        <v>21</v>
      </c>
      <c r="E54" s="42">
        <v>6</v>
      </c>
    </row>
    <row r="55" spans="1:5" s="36" customFormat="1" ht="15.75" thickBot="1" x14ac:dyDescent="0.3">
      <c r="A55" s="41" t="s">
        <v>36</v>
      </c>
      <c r="B55" s="41"/>
      <c r="C55" s="60">
        <v>6805.8</v>
      </c>
      <c r="D55" s="41" t="s">
        <v>37</v>
      </c>
      <c r="E55" s="42">
        <v>12</v>
      </c>
    </row>
    <row r="56" spans="1:5" s="36" customFormat="1" ht="15.75" thickBot="1" x14ac:dyDescent="0.3">
      <c r="A56" s="41" t="s">
        <v>31</v>
      </c>
      <c r="B56" s="41"/>
      <c r="C56" s="60">
        <v>171.34</v>
      </c>
      <c r="D56" s="41" t="s">
        <v>50</v>
      </c>
      <c r="E56" s="42">
        <v>1</v>
      </c>
    </row>
    <row r="57" spans="1:5" s="36" customFormat="1" ht="15.75" thickBot="1" x14ac:dyDescent="0.3">
      <c r="A57" s="41" t="s">
        <v>31</v>
      </c>
      <c r="B57" s="41"/>
      <c r="C57" s="60">
        <v>342.68</v>
      </c>
      <c r="D57" s="41" t="s">
        <v>50</v>
      </c>
      <c r="E57" s="42">
        <v>2</v>
      </c>
    </row>
    <row r="58" spans="1:5" s="36" customFormat="1" ht="15.75" thickBot="1" x14ac:dyDescent="0.3">
      <c r="A58" s="41" t="s">
        <v>95</v>
      </c>
      <c r="B58" s="41"/>
      <c r="C58" s="60">
        <v>887.24</v>
      </c>
      <c r="D58" s="41" t="s">
        <v>50</v>
      </c>
      <c r="E58" s="42">
        <v>1</v>
      </c>
    </row>
    <row r="59" spans="1:5" s="36" customFormat="1" ht="15.75" thickBot="1" x14ac:dyDescent="0.3">
      <c r="A59" s="41" t="s">
        <v>35</v>
      </c>
      <c r="B59" s="41"/>
      <c r="C59" s="60">
        <v>381.43</v>
      </c>
      <c r="D59" s="41" t="s">
        <v>41</v>
      </c>
      <c r="E59" s="42">
        <v>1</v>
      </c>
    </row>
    <row r="60" spans="1:5" s="36" customFormat="1" ht="15.75" thickBot="1" x14ac:dyDescent="0.3">
      <c r="A60" s="41" t="s">
        <v>96</v>
      </c>
      <c r="B60" s="41"/>
      <c r="C60" s="60">
        <v>6600</v>
      </c>
      <c r="D60" s="41" t="s">
        <v>6</v>
      </c>
      <c r="E60" s="42">
        <v>4</v>
      </c>
    </row>
    <row r="61" spans="1:5" s="36" customFormat="1" ht="15.75" thickBot="1" x14ac:dyDescent="0.3">
      <c r="A61" s="41" t="s">
        <v>91</v>
      </c>
      <c r="B61" s="41"/>
      <c r="C61" s="60">
        <v>2984.68</v>
      </c>
      <c r="D61" s="41" t="s">
        <v>50</v>
      </c>
      <c r="E61" s="42">
        <v>2</v>
      </c>
    </row>
    <row r="62" spans="1:5" ht="28.5" x14ac:dyDescent="0.25">
      <c r="A62" s="9" t="s">
        <v>22</v>
      </c>
      <c r="B62" s="6" t="e">
        <f>#REF!+#REF!</f>
        <v>#REF!</v>
      </c>
      <c r="C62" s="59">
        <v>0</v>
      </c>
      <c r="D62" s="8"/>
      <c r="E62" s="7"/>
    </row>
    <row r="63" spans="1:5" ht="28.5" x14ac:dyDescent="0.25">
      <c r="A63" s="9" t="s">
        <v>23</v>
      </c>
      <c r="B63" s="6" t="e">
        <f>SUM(#REF!)</f>
        <v>#REF!</v>
      </c>
      <c r="C63" s="59">
        <v>0</v>
      </c>
      <c r="D63" s="8"/>
      <c r="E63" s="7"/>
    </row>
    <row r="64" spans="1:5" ht="28.5" x14ac:dyDescent="0.25">
      <c r="A64" s="9" t="s">
        <v>24</v>
      </c>
      <c r="B64" s="6" t="e">
        <f>#REF!</f>
        <v>#REF!</v>
      </c>
      <c r="C64" s="59">
        <v>0</v>
      </c>
      <c r="D64" s="8"/>
      <c r="E64" s="7"/>
    </row>
    <row r="65" spans="1:5" ht="28.5" x14ac:dyDescent="0.25">
      <c r="A65" s="9" t="s">
        <v>25</v>
      </c>
      <c r="B65" s="6" t="e">
        <f>#REF!+#REF!</f>
        <v>#REF!</v>
      </c>
      <c r="C65" s="59">
        <v>0</v>
      </c>
      <c r="D65" s="8"/>
      <c r="E65" s="7"/>
    </row>
    <row r="66" spans="1:5" ht="28.5" x14ac:dyDescent="0.25">
      <c r="A66" s="9" t="s">
        <v>26</v>
      </c>
      <c r="B66" s="6" t="e">
        <f>#REF!</f>
        <v>#REF!</v>
      </c>
      <c r="C66" s="59">
        <v>0</v>
      </c>
      <c r="D66" s="8"/>
      <c r="E66" s="7"/>
    </row>
    <row r="67" spans="1:5" ht="29.25" thickBot="1" x14ac:dyDescent="0.3">
      <c r="A67" s="9" t="s">
        <v>27</v>
      </c>
      <c r="B67" s="6" t="e">
        <f>B68+#REF!</f>
        <v>#REF!</v>
      </c>
      <c r="C67" s="59">
        <f>C68+C69</f>
        <v>33000.119999999995</v>
      </c>
      <c r="D67" s="8"/>
      <c r="E67" s="7"/>
    </row>
    <row r="68" spans="1:5" s="36" customFormat="1" ht="15.75" thickBot="1" x14ac:dyDescent="0.3">
      <c r="A68" s="41" t="s">
        <v>80</v>
      </c>
      <c r="B68" s="41"/>
      <c r="C68" s="60">
        <v>15967.8</v>
      </c>
      <c r="D68" s="41" t="s">
        <v>6</v>
      </c>
      <c r="E68" s="42">
        <v>17742</v>
      </c>
    </row>
    <row r="69" spans="1:5" s="36" customFormat="1" ht="15.75" thickBot="1" x14ac:dyDescent="0.3">
      <c r="A69" s="41" t="s">
        <v>81</v>
      </c>
      <c r="B69" s="41"/>
      <c r="C69" s="60">
        <v>17032.32</v>
      </c>
      <c r="D69" s="41" t="s">
        <v>5</v>
      </c>
      <c r="E69" s="42">
        <v>17742</v>
      </c>
    </row>
    <row r="70" spans="1:5" ht="43.5" thickBot="1" x14ac:dyDescent="0.3">
      <c r="A70" s="9" t="s">
        <v>28</v>
      </c>
      <c r="B70" s="6" t="e">
        <f>#REF!</f>
        <v>#REF!</v>
      </c>
      <c r="C70" s="59">
        <f>SUM(C71:C72)</f>
        <v>5709.6399999999994</v>
      </c>
      <c r="D70" s="8"/>
      <c r="E70" s="7"/>
    </row>
    <row r="71" spans="1:5" s="36" customFormat="1" ht="15.75" thickBot="1" x14ac:dyDescent="0.3">
      <c r="A71" s="41" t="s">
        <v>63</v>
      </c>
      <c r="B71" s="41"/>
      <c r="C71" s="60">
        <v>2811.64</v>
      </c>
      <c r="D71" s="41" t="s">
        <v>5</v>
      </c>
      <c r="E71" s="42">
        <v>966.2</v>
      </c>
    </row>
    <row r="72" spans="1:5" s="36" customFormat="1" ht="15.75" thickBot="1" x14ac:dyDescent="0.3">
      <c r="A72" s="41" t="s">
        <v>64</v>
      </c>
      <c r="B72" s="41"/>
      <c r="C72" s="60">
        <v>2898</v>
      </c>
      <c r="D72" s="41" t="s">
        <v>5</v>
      </c>
      <c r="E72" s="42">
        <v>966</v>
      </c>
    </row>
    <row r="73" spans="1:5" ht="57.75" thickBot="1" x14ac:dyDescent="0.3">
      <c r="A73" s="9" t="s">
        <v>29</v>
      </c>
      <c r="B73" s="6">
        <f>SUM(B74:B74)</f>
        <v>0</v>
      </c>
      <c r="C73" s="59">
        <f>SUM(C74:C79)</f>
        <v>78935.77</v>
      </c>
      <c r="D73" s="8"/>
      <c r="E73" s="7"/>
    </row>
    <row r="74" spans="1:5" s="36" customFormat="1" ht="15.75" thickBot="1" x14ac:dyDescent="0.3">
      <c r="A74" s="41" t="s">
        <v>84</v>
      </c>
      <c r="B74" s="41"/>
      <c r="C74" s="60">
        <v>40896.870000000003</v>
      </c>
      <c r="D74" s="41" t="s">
        <v>5</v>
      </c>
      <c r="E74" s="42">
        <v>16692.599999999999</v>
      </c>
    </row>
    <row r="75" spans="1:5" s="36" customFormat="1" ht="15.75" thickBot="1" x14ac:dyDescent="0.3">
      <c r="A75" s="41" t="s">
        <v>85</v>
      </c>
      <c r="B75" s="41"/>
      <c r="C75" s="60">
        <v>36036.379999999997</v>
      </c>
      <c r="D75" s="41" t="s">
        <v>5</v>
      </c>
      <c r="E75" s="42">
        <v>13104.14</v>
      </c>
    </row>
    <row r="76" spans="1:5" s="36" customFormat="1" ht="15.75" thickBot="1" x14ac:dyDescent="0.3">
      <c r="A76" s="41" t="s">
        <v>73</v>
      </c>
      <c r="B76" s="41"/>
      <c r="C76" s="60">
        <v>301.61</v>
      </c>
      <c r="D76" s="41" t="s">
        <v>5</v>
      </c>
      <c r="E76" s="42">
        <v>17742</v>
      </c>
    </row>
    <row r="77" spans="1:5" s="36" customFormat="1" x14ac:dyDescent="0.25">
      <c r="A77" s="46" t="s">
        <v>74</v>
      </c>
      <c r="B77" s="46"/>
      <c r="C77" s="62">
        <v>301.61</v>
      </c>
      <c r="D77" s="46" t="s">
        <v>5</v>
      </c>
      <c r="E77" s="47">
        <v>17742</v>
      </c>
    </row>
    <row r="78" spans="1:5" s="36" customFormat="1" x14ac:dyDescent="0.25">
      <c r="A78" s="48" t="s">
        <v>67</v>
      </c>
      <c r="B78" s="48"/>
      <c r="C78" s="63">
        <v>699.3</v>
      </c>
      <c r="D78" s="48" t="s">
        <v>68</v>
      </c>
      <c r="E78" s="49">
        <v>90</v>
      </c>
    </row>
    <row r="79" spans="1:5" s="36" customFormat="1" x14ac:dyDescent="0.25">
      <c r="A79" s="48" t="s">
        <v>106</v>
      </c>
      <c r="B79" s="48"/>
      <c r="C79" s="63">
        <f>70*E79</f>
        <v>700</v>
      </c>
      <c r="D79" s="48" t="s">
        <v>50</v>
      </c>
      <c r="E79" s="49">
        <v>10</v>
      </c>
    </row>
    <row r="80" spans="1:5" x14ac:dyDescent="0.25">
      <c r="A80" s="9" t="s">
        <v>30</v>
      </c>
      <c r="B80" s="6">
        <f>B81</f>
        <v>3559.3220338983051</v>
      </c>
      <c r="C80" s="59">
        <f>C81</f>
        <v>4200</v>
      </c>
      <c r="D80" s="8"/>
      <c r="E80" s="7"/>
    </row>
    <row r="81" spans="1:5" ht="30" x14ac:dyDescent="0.25">
      <c r="A81" s="12" t="s">
        <v>8</v>
      </c>
      <c r="B81" s="10">
        <f>C81/1.18</f>
        <v>3559.3220338983051</v>
      </c>
      <c r="C81" s="64">
        <f>E81*5*12</f>
        <v>4200</v>
      </c>
      <c r="D81" s="13" t="s">
        <v>7</v>
      </c>
      <c r="E81" s="11">
        <v>70</v>
      </c>
    </row>
    <row r="82" spans="1:5" x14ac:dyDescent="0.25">
      <c r="A82" s="5" t="s">
        <v>102</v>
      </c>
      <c r="B82" s="14" t="e">
        <f>B19+B22+B25+#REF!+B44+B62+B63+B64+B65+B66+B67+B70+B73+B80</f>
        <v>#REF!</v>
      </c>
      <c r="C82" s="59">
        <f>C19+C22+C25+C27+C34+C44+C62+C63+C64+C65+C66+C67+C70+C73</f>
        <v>472787.70333333337</v>
      </c>
      <c r="D82" s="15" t="s">
        <v>56</v>
      </c>
      <c r="E82" s="7"/>
    </row>
    <row r="83" spans="1:5" x14ac:dyDescent="0.25">
      <c r="A83" s="5" t="s">
        <v>103</v>
      </c>
      <c r="B83" s="16"/>
      <c r="C83" s="59">
        <f>C82*1.2+C80</f>
        <v>571545.24400000006</v>
      </c>
      <c r="D83" s="15" t="s">
        <v>56</v>
      </c>
      <c r="E83" s="7"/>
    </row>
    <row r="84" spans="1:5" x14ac:dyDescent="0.25">
      <c r="A84" s="5" t="s">
        <v>104</v>
      </c>
      <c r="B84" s="16"/>
      <c r="C84" s="59">
        <f>C5+C8-C83</f>
        <v>724349.04599999997</v>
      </c>
      <c r="D84" s="15" t="s">
        <v>56</v>
      </c>
      <c r="E84" s="7"/>
    </row>
    <row r="85" spans="1:5" ht="28.5" x14ac:dyDescent="0.25">
      <c r="A85" s="9" t="s">
        <v>105</v>
      </c>
      <c r="B85" s="16"/>
      <c r="C85" s="59">
        <f>C84+C7</f>
        <v>710736.65599999996</v>
      </c>
      <c r="D85" s="15" t="s">
        <v>56</v>
      </c>
      <c r="E85" s="27"/>
    </row>
  </sheetData>
  <mergeCells count="4">
    <mergeCell ref="A1:E1"/>
    <mergeCell ref="A18:E18"/>
    <mergeCell ref="C2:D2"/>
    <mergeCell ref="A4:E4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opLeftCell="A16" workbookViewId="0">
      <selection activeCell="A46" sqref="A46:XFD46"/>
    </sheetView>
  </sheetViews>
  <sheetFormatPr defaultRowHeight="15" x14ac:dyDescent="0.25"/>
  <cols>
    <col min="1" max="1" width="70.5703125" style="36" customWidth="1"/>
    <col min="2" max="2" width="70.5703125" style="36" hidden="1" customWidth="1"/>
    <col min="3" max="3" width="12.5703125" style="36" customWidth="1"/>
    <col min="4" max="4" width="20.5703125" style="36" customWidth="1"/>
    <col min="5" max="5" width="12.5703125" style="36" customWidth="1"/>
    <col min="6" max="16384" width="9.140625" style="36"/>
  </cols>
  <sheetData>
    <row r="2" spans="1:5" x14ac:dyDescent="0.25">
      <c r="A2" s="36" t="s">
        <v>57</v>
      </c>
    </row>
    <row r="3" spans="1:5" x14ac:dyDescent="0.25">
      <c r="A3" s="36" t="s">
        <v>58</v>
      </c>
    </row>
    <row r="4" spans="1:5" ht="15.75" thickBot="1" x14ac:dyDescent="0.3"/>
    <row r="5" spans="1:5" ht="15.75" thickBot="1" x14ac:dyDescent="0.3">
      <c r="A5" s="37" t="s">
        <v>45</v>
      </c>
      <c r="B5" s="37"/>
      <c r="C5" s="37" t="s">
        <v>59</v>
      </c>
      <c r="D5" s="37" t="s">
        <v>44</v>
      </c>
      <c r="E5" s="37" t="s">
        <v>43</v>
      </c>
    </row>
    <row r="6" spans="1:5" s="39" customFormat="1" ht="15.75" thickBot="1" x14ac:dyDescent="0.3">
      <c r="A6" s="44" t="s">
        <v>60</v>
      </c>
      <c r="B6" s="44"/>
      <c r="C6" s="45">
        <v>6984.36</v>
      </c>
      <c r="D6" s="44" t="s">
        <v>16</v>
      </c>
      <c r="E6" s="45">
        <v>108</v>
      </c>
    </row>
    <row r="7" spans="1:5" s="39" customFormat="1" ht="15.75" thickBot="1" x14ac:dyDescent="0.3">
      <c r="A7" s="44" t="s">
        <v>36</v>
      </c>
      <c r="B7" s="44"/>
      <c r="C7" s="45">
        <v>6805.8</v>
      </c>
      <c r="D7" s="44" t="s">
        <v>37</v>
      </c>
      <c r="E7" s="45">
        <v>12</v>
      </c>
    </row>
    <row r="8" spans="1:5" s="39" customFormat="1" ht="15.75" thickBot="1" x14ac:dyDescent="0.3">
      <c r="A8" s="44" t="s">
        <v>61</v>
      </c>
      <c r="B8" s="44"/>
      <c r="C8" s="45">
        <v>1774.2</v>
      </c>
      <c r="D8" s="44" t="s">
        <v>5</v>
      </c>
      <c r="E8" s="45">
        <v>17742</v>
      </c>
    </row>
    <row r="9" spans="1:5" s="39" customFormat="1" ht="15.75" thickBot="1" x14ac:dyDescent="0.3">
      <c r="A9" s="44" t="s">
        <v>62</v>
      </c>
      <c r="B9" s="44"/>
      <c r="C9" s="45">
        <v>1596.78</v>
      </c>
      <c r="D9" s="44" t="s">
        <v>5</v>
      </c>
      <c r="E9" s="45">
        <v>17742</v>
      </c>
    </row>
    <row r="10" spans="1:5" s="39" customFormat="1" ht="15.75" thickBot="1" x14ac:dyDescent="0.3">
      <c r="A10" s="44" t="s">
        <v>63</v>
      </c>
      <c r="B10" s="44"/>
      <c r="C10" s="45">
        <v>2811.64</v>
      </c>
      <c r="D10" s="44" t="s">
        <v>5</v>
      </c>
      <c r="E10" s="45">
        <v>966.2</v>
      </c>
    </row>
    <row r="11" spans="1:5" s="39" customFormat="1" ht="15.75" thickBot="1" x14ac:dyDescent="0.3">
      <c r="A11" s="44" t="s">
        <v>64</v>
      </c>
      <c r="B11" s="44"/>
      <c r="C11" s="45">
        <v>2898</v>
      </c>
      <c r="D11" s="44" t="s">
        <v>5</v>
      </c>
      <c r="E11" s="45">
        <v>966</v>
      </c>
    </row>
    <row r="12" spans="1:5" s="39" customFormat="1" ht="15.75" thickBot="1" x14ac:dyDescent="0.3">
      <c r="A12" s="44" t="s">
        <v>65</v>
      </c>
      <c r="B12" s="44"/>
      <c r="C12" s="45">
        <v>3870</v>
      </c>
      <c r="D12" s="44" t="s">
        <v>66</v>
      </c>
      <c r="E12" s="45">
        <v>1</v>
      </c>
    </row>
    <row r="13" spans="1:5" s="39" customFormat="1" ht="15.75" thickBot="1" x14ac:dyDescent="0.3">
      <c r="A13" s="44" t="s">
        <v>67</v>
      </c>
      <c r="B13" s="44"/>
      <c r="C13" s="45">
        <v>699.3</v>
      </c>
      <c r="D13" s="44" t="s">
        <v>68</v>
      </c>
      <c r="E13" s="45">
        <v>90</v>
      </c>
    </row>
    <row r="14" spans="1:5" s="39" customFormat="1" ht="15.75" thickBot="1" x14ac:dyDescent="0.3">
      <c r="A14" s="44" t="s">
        <v>69</v>
      </c>
      <c r="B14" s="44"/>
      <c r="C14" s="45">
        <v>491.52</v>
      </c>
      <c r="D14" s="44" t="s">
        <v>34</v>
      </c>
      <c r="E14" s="45">
        <v>1</v>
      </c>
    </row>
    <row r="15" spans="1:5" s="39" customFormat="1" ht="15.75" thickBot="1" x14ac:dyDescent="0.3">
      <c r="A15" s="44" t="s">
        <v>20</v>
      </c>
      <c r="B15" s="44"/>
      <c r="C15" s="45">
        <v>4856.16</v>
      </c>
      <c r="D15" s="44" t="s">
        <v>21</v>
      </c>
      <c r="E15" s="45">
        <v>6</v>
      </c>
    </row>
    <row r="16" spans="1:5" s="39" customFormat="1" ht="15.75" thickBot="1" x14ac:dyDescent="0.3">
      <c r="A16" s="44" t="s">
        <v>51</v>
      </c>
      <c r="B16" s="44"/>
      <c r="C16" s="45">
        <v>873.4</v>
      </c>
      <c r="D16" s="44" t="s">
        <v>50</v>
      </c>
      <c r="E16" s="45">
        <v>11</v>
      </c>
    </row>
    <row r="17" spans="1:5" s="39" customFormat="1" ht="15.75" thickBot="1" x14ac:dyDescent="0.3">
      <c r="A17" s="44" t="s">
        <v>70</v>
      </c>
      <c r="B17" s="44"/>
      <c r="C17" s="45">
        <v>222.82</v>
      </c>
      <c r="D17" s="44" t="s">
        <v>50</v>
      </c>
      <c r="E17" s="45">
        <v>1</v>
      </c>
    </row>
    <row r="18" spans="1:5" s="39" customFormat="1" ht="15.75" thickBot="1" x14ac:dyDescent="0.3">
      <c r="A18" s="44" t="s">
        <v>71</v>
      </c>
      <c r="B18" s="44"/>
      <c r="C18" s="45">
        <v>230.61</v>
      </c>
      <c r="D18" s="44" t="s">
        <v>50</v>
      </c>
      <c r="E18" s="45">
        <v>1</v>
      </c>
    </row>
    <row r="19" spans="1:5" s="39" customFormat="1" ht="15.75" thickBot="1" x14ac:dyDescent="0.3">
      <c r="A19" s="44" t="s">
        <v>72</v>
      </c>
      <c r="B19" s="44"/>
      <c r="C19" s="45">
        <v>33488.33</v>
      </c>
      <c r="D19" s="44" t="s">
        <v>66</v>
      </c>
      <c r="E19" s="45">
        <v>1</v>
      </c>
    </row>
    <row r="20" spans="1:5" s="39" customFormat="1" ht="15.75" thickBot="1" x14ac:dyDescent="0.3">
      <c r="A20" s="44" t="s">
        <v>73</v>
      </c>
      <c r="B20" s="44"/>
      <c r="C20" s="45">
        <v>301.61</v>
      </c>
      <c r="D20" s="44" t="s">
        <v>5</v>
      </c>
      <c r="E20" s="45">
        <v>17742</v>
      </c>
    </row>
    <row r="21" spans="1:5" s="39" customFormat="1" ht="15.75" thickBot="1" x14ac:dyDescent="0.3">
      <c r="A21" s="44" t="s">
        <v>74</v>
      </c>
      <c r="B21" s="44"/>
      <c r="C21" s="45">
        <v>301.61</v>
      </c>
      <c r="D21" s="44" t="s">
        <v>5</v>
      </c>
      <c r="E21" s="45">
        <v>17742</v>
      </c>
    </row>
    <row r="22" spans="1:5" s="39" customFormat="1" ht="15.75" thickBot="1" x14ac:dyDescent="0.3">
      <c r="A22" s="44" t="s">
        <v>52</v>
      </c>
      <c r="B22" s="44"/>
      <c r="C22" s="45">
        <v>1525.72</v>
      </c>
      <c r="D22" s="44" t="s">
        <v>41</v>
      </c>
      <c r="E22" s="45">
        <v>4</v>
      </c>
    </row>
    <row r="23" spans="1:5" s="39" customFormat="1" ht="15.75" thickBot="1" x14ac:dyDescent="0.3">
      <c r="A23" s="44" t="s">
        <v>53</v>
      </c>
      <c r="B23" s="44"/>
      <c r="C23" s="45">
        <v>199.29</v>
      </c>
      <c r="D23" s="44" t="s">
        <v>50</v>
      </c>
      <c r="E23" s="45">
        <v>1</v>
      </c>
    </row>
    <row r="24" spans="1:5" s="39" customFormat="1" ht="15.75" thickBot="1" x14ac:dyDescent="0.3">
      <c r="A24" s="44" t="s">
        <v>75</v>
      </c>
      <c r="B24" s="44"/>
      <c r="C24" s="45">
        <v>1117.43</v>
      </c>
      <c r="D24" s="44" t="s">
        <v>50</v>
      </c>
      <c r="E24" s="45">
        <v>1</v>
      </c>
    </row>
    <row r="25" spans="1:5" s="39" customFormat="1" ht="15.75" thickBot="1" x14ac:dyDescent="0.3">
      <c r="A25" s="44" t="s">
        <v>42</v>
      </c>
      <c r="B25" s="44"/>
      <c r="C25" s="45">
        <v>30659.200000000001</v>
      </c>
      <c r="D25" s="44" t="s">
        <v>6</v>
      </c>
      <c r="E25" s="45">
        <v>220</v>
      </c>
    </row>
    <row r="26" spans="1:5" s="39" customFormat="1" ht="15.75" thickBot="1" x14ac:dyDescent="0.3">
      <c r="A26" s="44" t="s">
        <v>76</v>
      </c>
      <c r="B26" s="44"/>
      <c r="C26" s="45">
        <v>221.83</v>
      </c>
      <c r="D26" s="44" t="s">
        <v>50</v>
      </c>
      <c r="E26" s="45">
        <v>1</v>
      </c>
    </row>
    <row r="27" spans="1:5" s="39" customFormat="1" ht="15.75" thickBot="1" x14ac:dyDescent="0.3">
      <c r="A27" s="44" t="s">
        <v>77</v>
      </c>
      <c r="B27" s="44"/>
      <c r="C27" s="45">
        <v>1092.8599999999999</v>
      </c>
      <c r="D27" s="44" t="s">
        <v>50</v>
      </c>
      <c r="E27" s="45">
        <v>2</v>
      </c>
    </row>
    <row r="28" spans="1:5" s="39" customFormat="1" ht="15.75" thickBot="1" x14ac:dyDescent="0.3">
      <c r="A28" s="44" t="s">
        <v>78</v>
      </c>
      <c r="B28" s="44"/>
      <c r="C28" s="45">
        <v>1252.76</v>
      </c>
      <c r="D28" s="44" t="s">
        <v>50</v>
      </c>
      <c r="E28" s="45">
        <v>6.1</v>
      </c>
    </row>
    <row r="29" spans="1:5" s="39" customFormat="1" ht="15.75" thickBot="1" x14ac:dyDescent="0.3">
      <c r="A29" s="44" t="s">
        <v>79</v>
      </c>
      <c r="B29" s="44"/>
      <c r="C29" s="45">
        <v>694.5</v>
      </c>
      <c r="D29" s="44" t="s">
        <v>21</v>
      </c>
      <c r="E29" s="45">
        <v>1</v>
      </c>
    </row>
    <row r="30" spans="1:5" s="39" customFormat="1" ht="15.75" thickBot="1" x14ac:dyDescent="0.3">
      <c r="A30" s="44" t="s">
        <v>80</v>
      </c>
      <c r="B30" s="44"/>
      <c r="C30" s="45">
        <v>15967.8</v>
      </c>
      <c r="D30" s="44" t="s">
        <v>6</v>
      </c>
      <c r="E30" s="45">
        <v>17742</v>
      </c>
    </row>
    <row r="31" spans="1:5" s="39" customFormat="1" ht="15.75" thickBot="1" x14ac:dyDescent="0.3">
      <c r="A31" s="44" t="s">
        <v>81</v>
      </c>
      <c r="B31" s="44"/>
      <c r="C31" s="45">
        <v>17032.32</v>
      </c>
      <c r="D31" s="44" t="s">
        <v>5</v>
      </c>
      <c r="E31" s="45">
        <v>17742</v>
      </c>
    </row>
    <row r="32" spans="1:5" s="39" customFormat="1" ht="15.75" thickBot="1" x14ac:dyDescent="0.3">
      <c r="A32" s="44" t="s">
        <v>82</v>
      </c>
      <c r="B32" s="44"/>
      <c r="C32" s="45">
        <v>29451.39</v>
      </c>
      <c r="D32" s="44" t="s">
        <v>5</v>
      </c>
      <c r="E32" s="45">
        <v>17741.8</v>
      </c>
    </row>
    <row r="33" spans="1:5" s="39" customFormat="1" ht="15.75" thickBot="1" x14ac:dyDescent="0.3">
      <c r="A33" s="44" t="s">
        <v>83</v>
      </c>
      <c r="B33" s="44"/>
      <c r="C33" s="45">
        <v>33700.300000000003</v>
      </c>
      <c r="D33" s="44" t="s">
        <v>5</v>
      </c>
      <c r="E33" s="45">
        <v>17737</v>
      </c>
    </row>
    <row r="34" spans="1:5" s="39" customFormat="1" ht="15.75" thickBot="1" x14ac:dyDescent="0.3">
      <c r="A34" s="44" t="s">
        <v>84</v>
      </c>
      <c r="B34" s="44"/>
      <c r="C34" s="45">
        <v>40896.870000000003</v>
      </c>
      <c r="D34" s="44" t="s">
        <v>5</v>
      </c>
      <c r="E34" s="45">
        <v>16692.599999999999</v>
      </c>
    </row>
    <row r="35" spans="1:5" s="39" customFormat="1" ht="15.75" thickBot="1" x14ac:dyDescent="0.3">
      <c r="A35" s="44" t="s">
        <v>85</v>
      </c>
      <c r="B35" s="44"/>
      <c r="C35" s="45">
        <v>36036.379999999997</v>
      </c>
      <c r="D35" s="44" t="s">
        <v>5</v>
      </c>
      <c r="E35" s="45">
        <v>13104.14</v>
      </c>
    </row>
    <row r="36" spans="1:5" s="39" customFormat="1" ht="15.75" thickBot="1" x14ac:dyDescent="0.3">
      <c r="A36" s="44" t="s">
        <v>86</v>
      </c>
      <c r="B36" s="44"/>
      <c r="C36" s="45">
        <v>70080.899999999994</v>
      </c>
      <c r="D36" s="44" t="s">
        <v>6</v>
      </c>
      <c r="E36" s="45">
        <v>17742</v>
      </c>
    </row>
    <row r="37" spans="1:5" s="39" customFormat="1" ht="15.75" thickBot="1" x14ac:dyDescent="0.3">
      <c r="A37" s="44" t="s">
        <v>87</v>
      </c>
      <c r="B37" s="44"/>
      <c r="C37" s="45">
        <v>73097.039999999994</v>
      </c>
      <c r="D37" s="44" t="s">
        <v>5</v>
      </c>
      <c r="E37" s="45">
        <v>17742</v>
      </c>
    </row>
    <row r="38" spans="1:5" s="39" customFormat="1" ht="15.75" thickBot="1" x14ac:dyDescent="0.3">
      <c r="A38" s="44" t="s">
        <v>31</v>
      </c>
      <c r="B38" s="44"/>
      <c r="C38" s="45">
        <v>171.34</v>
      </c>
      <c r="D38" s="44" t="s">
        <v>50</v>
      </c>
      <c r="E38" s="45">
        <v>1</v>
      </c>
    </row>
    <row r="39" spans="1:5" s="39" customFormat="1" ht="15.75" thickBot="1" x14ac:dyDescent="0.3">
      <c r="A39" s="44" t="s">
        <v>31</v>
      </c>
      <c r="B39" s="44"/>
      <c r="C39" s="45">
        <v>342.68</v>
      </c>
      <c r="D39" s="44" t="s">
        <v>50</v>
      </c>
      <c r="E39" s="45">
        <v>2</v>
      </c>
    </row>
    <row r="40" spans="1:5" s="39" customFormat="1" ht="15.75" thickBot="1" x14ac:dyDescent="0.3">
      <c r="A40" s="44" t="s">
        <v>88</v>
      </c>
      <c r="B40" s="44"/>
      <c r="C40" s="45">
        <v>2290.7800000000002</v>
      </c>
      <c r="D40" s="44" t="s">
        <v>50</v>
      </c>
      <c r="E40" s="45">
        <v>1</v>
      </c>
    </row>
    <row r="41" spans="1:5" s="39" customFormat="1" ht="15.75" thickBot="1" x14ac:dyDescent="0.3">
      <c r="A41" s="44" t="s">
        <v>89</v>
      </c>
      <c r="B41" s="44"/>
      <c r="C41" s="45">
        <v>1596.78</v>
      </c>
      <c r="D41" s="44" t="s">
        <v>5</v>
      </c>
      <c r="E41" s="45">
        <v>17742</v>
      </c>
    </row>
    <row r="42" spans="1:5" s="39" customFormat="1" ht="15.75" thickBot="1" x14ac:dyDescent="0.3">
      <c r="A42" s="44" t="s">
        <v>90</v>
      </c>
      <c r="B42" s="44"/>
      <c r="C42" s="45">
        <v>1596.78</v>
      </c>
      <c r="D42" s="44" t="s">
        <v>5</v>
      </c>
      <c r="E42" s="45">
        <v>17742</v>
      </c>
    </row>
    <row r="43" spans="1:5" s="39" customFormat="1" ht="15.75" thickBot="1" x14ac:dyDescent="0.3">
      <c r="A43" s="44" t="s">
        <v>91</v>
      </c>
      <c r="B43" s="44"/>
      <c r="C43" s="45">
        <v>2984.68</v>
      </c>
      <c r="D43" s="44" t="s">
        <v>50</v>
      </c>
      <c r="E43" s="45">
        <v>2</v>
      </c>
    </row>
    <row r="44" spans="1:5" s="39" customFormat="1" ht="15.75" thickBot="1" x14ac:dyDescent="0.3">
      <c r="A44" s="44" t="s">
        <v>92</v>
      </c>
      <c r="B44" s="44"/>
      <c r="C44" s="45">
        <v>6741.96</v>
      </c>
      <c r="D44" s="44" t="s">
        <v>5</v>
      </c>
      <c r="E44" s="45">
        <v>17742</v>
      </c>
    </row>
    <row r="45" spans="1:5" s="39" customFormat="1" ht="15.75" thickBot="1" x14ac:dyDescent="0.3">
      <c r="A45" s="44" t="s">
        <v>93</v>
      </c>
      <c r="B45" s="44"/>
      <c r="C45" s="45">
        <v>6741.96</v>
      </c>
      <c r="D45" s="44" t="s">
        <v>5</v>
      </c>
      <c r="E45" s="45">
        <v>17742</v>
      </c>
    </row>
    <row r="46" spans="1:5" s="39" customFormat="1" ht="15.75" thickBot="1" x14ac:dyDescent="0.3">
      <c r="A46" s="44" t="s">
        <v>94</v>
      </c>
      <c r="B46" s="44"/>
      <c r="C46" s="45">
        <v>839.34</v>
      </c>
      <c r="D46" s="44" t="s">
        <v>50</v>
      </c>
      <c r="E46" s="45">
        <v>2</v>
      </c>
    </row>
    <row r="47" spans="1:5" s="39" customFormat="1" ht="15.75" thickBot="1" x14ac:dyDescent="0.3">
      <c r="A47" s="44" t="s">
        <v>95</v>
      </c>
      <c r="B47" s="44"/>
      <c r="C47" s="45">
        <v>887.24</v>
      </c>
      <c r="D47" s="44" t="s">
        <v>50</v>
      </c>
      <c r="E47" s="45">
        <v>1</v>
      </c>
    </row>
    <row r="48" spans="1:5" s="39" customFormat="1" ht="15.75" thickBot="1" x14ac:dyDescent="0.3">
      <c r="A48" s="44" t="s">
        <v>35</v>
      </c>
      <c r="B48" s="44"/>
      <c r="C48" s="45">
        <v>381.43</v>
      </c>
      <c r="D48" s="44" t="s">
        <v>41</v>
      </c>
      <c r="E48" s="45">
        <v>1</v>
      </c>
    </row>
    <row r="49" spans="1:5" s="39" customFormat="1" ht="15.75" thickBot="1" x14ac:dyDescent="0.3">
      <c r="A49" s="44" t="s">
        <v>96</v>
      </c>
      <c r="B49" s="44"/>
      <c r="C49" s="45">
        <v>6600</v>
      </c>
      <c r="D49" s="44" t="s">
        <v>6</v>
      </c>
      <c r="E49" s="45">
        <v>4</v>
      </c>
    </row>
    <row r="50" spans="1:5" ht="15.75" thickBot="1" x14ac:dyDescent="0.3">
      <c r="A50" s="41"/>
      <c r="B50" s="41"/>
      <c r="C50" s="43">
        <f>SUM(C6:C49)</f>
        <v>452407.70000000007</v>
      </c>
      <c r="D50" s="41"/>
      <c r="E50" s="42"/>
    </row>
    <row r="52" spans="1:5" x14ac:dyDescent="0.25">
      <c r="C52" s="36">
        <v>452407.7</v>
      </c>
    </row>
    <row r="55" spans="1:5" x14ac:dyDescent="0.25">
      <c r="A55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столярова 40</vt:lpstr>
      <vt:lpstr>накоп 2020</vt:lpstr>
      <vt:lpstr>Лист3</vt:lpstr>
      <vt:lpstr>'столярова 40'!Область_печати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2019-02-14T23:57:45Z</cp:lastPrinted>
  <dcterms:created xsi:type="dcterms:W3CDTF">2016-03-18T02:51:51Z</dcterms:created>
  <dcterms:modified xsi:type="dcterms:W3CDTF">2021-03-10T00:54:53Z</dcterms:modified>
</cp:coreProperties>
</file>